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600" windowHeight="9735" tabRatio="916" firstSheet="1" activeTab="6"/>
  </bookViews>
  <sheets>
    <sheet name="Setup" sheetId="10" r:id="rId1"/>
    <sheet name="Recap" sheetId="11" r:id="rId2"/>
    <sheet name="Mens All Events" sheetId="1" r:id="rId3"/>
    <sheet name="Mens Ranks" sheetId="12" r:id="rId4"/>
    <sheet name="Womens All Events" sheetId="2" r:id="rId5"/>
    <sheet name="Womens Ranks" sheetId="13" r:id="rId6"/>
    <sheet name="Mens Team Results" sheetId="3" r:id="rId7"/>
    <sheet name="Womens Team results" sheetId="4" r:id="rId8"/>
    <sheet name="Match Play" sheetId="5" r:id="rId9"/>
    <sheet name="Mens team standings" sheetId="6" r:id="rId10"/>
    <sheet name="Womens team standings" sheetId="7" r:id="rId11"/>
    <sheet name="Mens Standings day 2" sheetId="8" r:id="rId12"/>
    <sheet name="Womens Standings day 2" sheetId="9" r:id="rId13"/>
  </sheets>
  <definedNames>
    <definedName name="_xlnm.Print_Area" localSheetId="8">'Match Play'!$A$1:$Q$47</definedName>
    <definedName name="_xlnm.Print_Area" localSheetId="3">'Mens Ranks'!$A$1:$L$130</definedName>
    <definedName name="_xlnm.Print_Area" localSheetId="1">'Recap'!$A$1:$N$33</definedName>
    <definedName name="_xlnm.Print_Area" localSheetId="5">'Womens Ranks'!$A$1:$L$90</definedName>
  </definedNames>
  <calcPr calcId="152511"/>
</workbook>
</file>

<file path=xl/sharedStrings.xml><?xml version="1.0" encoding="utf-8"?>
<sst xmlns="http://schemas.openxmlformats.org/spreadsheetml/2006/main" count="776" uniqueCount="355">
  <si>
    <t>Name</t>
  </si>
  <si>
    <t>School</t>
  </si>
  <si>
    <t>Total Pins</t>
  </si>
  <si>
    <t>Games</t>
  </si>
  <si>
    <t>Average</t>
  </si>
  <si>
    <t>Prize</t>
  </si>
  <si>
    <t>Team Totals</t>
  </si>
  <si>
    <t>Baker Total</t>
  </si>
  <si>
    <t xml:space="preserve">Gm1 </t>
  </si>
  <si>
    <t>Gm2</t>
  </si>
  <si>
    <t>Gm3</t>
  </si>
  <si>
    <t>Gm4</t>
  </si>
  <si>
    <t>Gm6</t>
  </si>
  <si>
    <t>Gm5</t>
  </si>
  <si>
    <t>Men</t>
  </si>
  <si>
    <t>Women</t>
  </si>
  <si>
    <t>Gm 1</t>
  </si>
  <si>
    <t>Gm 2</t>
  </si>
  <si>
    <t>Gm 3</t>
  </si>
  <si>
    <t>Gm 4</t>
  </si>
  <si>
    <t>Gm 5</t>
  </si>
  <si>
    <t>Gm 6</t>
  </si>
  <si>
    <t>University of Central Missouri</t>
  </si>
  <si>
    <t>Baker University</t>
  </si>
  <si>
    <t>Morningside College</t>
  </si>
  <si>
    <t>Culver-Stockton College</t>
  </si>
  <si>
    <t>Place</t>
  </si>
  <si>
    <t>Women Bracket</t>
  </si>
  <si>
    <t>Men Bracket</t>
  </si>
  <si>
    <t>Iowa State University</t>
  </si>
  <si>
    <t>Morningside College JV</t>
  </si>
  <si>
    <t>Varsity</t>
  </si>
  <si>
    <t>Women Division</t>
  </si>
  <si>
    <t>Men's Division</t>
  </si>
  <si>
    <t>Junior Varsity</t>
  </si>
  <si>
    <t>Hastings College</t>
  </si>
  <si>
    <t>JV</t>
  </si>
  <si>
    <t>Brandon Freese</t>
  </si>
  <si>
    <t>Caleb Hala</t>
  </si>
  <si>
    <t>Culver-Stockton College JV</t>
  </si>
  <si>
    <t>Maddie Kirchner</t>
  </si>
  <si>
    <t>Samantha Moore</t>
  </si>
  <si>
    <t>Jenna Wilson</t>
  </si>
  <si>
    <t>Samantha Raveling</t>
  </si>
  <si>
    <t>Trenton Branson</t>
  </si>
  <si>
    <t>Robbie Loehner</t>
  </si>
  <si>
    <t>Chris Peter</t>
  </si>
  <si>
    <t>Michael Putzier</t>
  </si>
  <si>
    <t>Brett Hansen</t>
  </si>
  <si>
    <t>Tanner Hansel</t>
  </si>
  <si>
    <t>Ethan Mikkelson</t>
  </si>
  <si>
    <t>Haley Mathes</t>
  </si>
  <si>
    <t>Marie Sitz</t>
  </si>
  <si>
    <t>Bailey Portwood</t>
  </si>
  <si>
    <t>Alexandra Gluck</t>
  </si>
  <si>
    <t>Emma Sonier</t>
  </si>
  <si>
    <t>Sydney Brummett</t>
  </si>
  <si>
    <t>Hollyann Johansen</t>
  </si>
  <si>
    <t>Brooke Woodard</t>
  </si>
  <si>
    <t>Natalie Dutton</t>
  </si>
  <si>
    <t>Cassie Edgar</t>
  </si>
  <si>
    <t>Shelby Snyder</t>
  </si>
  <si>
    <t>Missouri Western State</t>
  </si>
  <si>
    <t>Caitlin Morris</t>
  </si>
  <si>
    <t>Kim Keller</t>
  </si>
  <si>
    <t>Patrice Chapman</t>
  </si>
  <si>
    <t>Sabrina Keiper</t>
  </si>
  <si>
    <t>Jonah Starmer</t>
  </si>
  <si>
    <t>Riley Johnson</t>
  </si>
  <si>
    <t>Blake Earnest</t>
  </si>
  <si>
    <t>Corey Luce</t>
  </si>
  <si>
    <t>Landon Rodabaugh</t>
  </si>
  <si>
    <t>Hastings College JV</t>
  </si>
  <si>
    <t>Jarod Zikmund</t>
  </si>
  <si>
    <t>Trevor Kraft</t>
  </si>
  <si>
    <t>Wyatt Davis</t>
  </si>
  <si>
    <t>Evan Pitt</t>
  </si>
  <si>
    <t>Sierra Johnson</t>
  </si>
  <si>
    <t>Amanda Tyra</t>
  </si>
  <si>
    <t>Bailey Zeleny</t>
  </si>
  <si>
    <t>Abby Riedel</t>
  </si>
  <si>
    <t>Sarah Rodabaugh</t>
  </si>
  <si>
    <t>Courtney Rogers</t>
  </si>
  <si>
    <t>Amber Ketchum</t>
  </si>
  <si>
    <t>Alanna Dierking</t>
  </si>
  <si>
    <t>Dakota Kessler</t>
  </si>
  <si>
    <t>Brenna Tripp</t>
  </si>
  <si>
    <t>Myla Graae</t>
  </si>
  <si>
    <t>Women's Division</t>
  </si>
  <si>
    <t>1v8</t>
  </si>
  <si>
    <t>4v5</t>
  </si>
  <si>
    <t>3v6</t>
  </si>
  <si>
    <t>2v7</t>
  </si>
  <si>
    <t>1v4</t>
  </si>
  <si>
    <t>2v3</t>
  </si>
  <si>
    <t>.3-20</t>
  </si>
  <si>
    <t>.21-38</t>
  </si>
  <si>
    <t>lanes 3-4</t>
  </si>
  <si>
    <t>lanes 5-6</t>
  </si>
  <si>
    <t>lanes 7-8</t>
  </si>
  <si>
    <t>lanes 19-20</t>
  </si>
  <si>
    <t>lanes 17-18</t>
  </si>
  <si>
    <t>lanes 15-16</t>
  </si>
  <si>
    <t>lanes 13-14</t>
  </si>
  <si>
    <t>lanes 11-12</t>
  </si>
  <si>
    <t>lanes 9-10</t>
  </si>
  <si>
    <t>lanes 37-38</t>
  </si>
  <si>
    <t>lanes 35-36</t>
  </si>
  <si>
    <t>lanes 33-34</t>
  </si>
  <si>
    <t>lanes 31-32</t>
  </si>
  <si>
    <t>lanes 29-30</t>
  </si>
  <si>
    <t>lanes 27-28</t>
  </si>
  <si>
    <t>lanes 25-26</t>
  </si>
  <si>
    <t>lanes 23-24</t>
  </si>
  <si>
    <t>Baker Games</t>
  </si>
  <si>
    <t>2017 Jayhawk Challenge</t>
  </si>
  <si>
    <t>Central Oklahoma</t>
  </si>
  <si>
    <t>Iowa Central Community College</t>
  </si>
  <si>
    <t>Ottawa University</t>
  </si>
  <si>
    <t>University of Missouri</t>
  </si>
  <si>
    <t>University of Nebraska</t>
  </si>
  <si>
    <t>West Texas AM</t>
  </si>
  <si>
    <t>Western Illinois University</t>
  </si>
  <si>
    <t>Wichita State University</t>
  </si>
  <si>
    <t>College of Saint Mary</t>
  </si>
  <si>
    <t>x</t>
  </si>
  <si>
    <t>mens  V</t>
  </si>
  <si>
    <t>mens JV</t>
  </si>
  <si>
    <t>womens V</t>
  </si>
  <si>
    <t>womens JV</t>
  </si>
  <si>
    <t>Mens Varsity</t>
  </si>
  <si>
    <t>Lane</t>
  </si>
  <si>
    <t>Womens Varsity</t>
  </si>
  <si>
    <t>Mens JV</t>
  </si>
  <si>
    <t>Womens JV</t>
  </si>
  <si>
    <t>Kansas State</t>
  </si>
  <si>
    <t>Alec Dudley</t>
  </si>
  <si>
    <t>Nick Sylvester</t>
  </si>
  <si>
    <t>Patrick Wood</t>
  </si>
  <si>
    <t>Dennis (Blake) Eddy</t>
  </si>
  <si>
    <t>Zach Lanning</t>
  </si>
  <si>
    <t>Abby Goldsberry</t>
  </si>
  <si>
    <t>Neva Wiadelich</t>
  </si>
  <si>
    <t>Madisyn Martin</t>
  </si>
  <si>
    <t>Casey Brandau</t>
  </si>
  <si>
    <t>Richard Blue V</t>
  </si>
  <si>
    <t>Justin Brauch</t>
  </si>
  <si>
    <t>Matthew Brauch</t>
  </si>
  <si>
    <t>Alexander Burbine</t>
  </si>
  <si>
    <t>James A Rutledge</t>
  </si>
  <si>
    <t>Benjamin Vanness</t>
  </si>
  <si>
    <t>Tyler Zimmerman</t>
  </si>
  <si>
    <t>Kelly Blecke</t>
  </si>
  <si>
    <t>Tim Buck</t>
  </si>
  <si>
    <t>Lizzie Dunavin</t>
  </si>
  <si>
    <t>Nate Parson</t>
  </si>
  <si>
    <t>Dan Popelka</t>
  </si>
  <si>
    <t>Danielle Austin</t>
  </si>
  <si>
    <t>Hallie Wilcoxson</t>
  </si>
  <si>
    <t>Kris Neill</t>
  </si>
  <si>
    <t>Carson Field</t>
  </si>
  <si>
    <t>Austin Holmes</t>
  </si>
  <si>
    <t>Brad Behrends </t>
  </si>
  <si>
    <t>Andrew Wagner</t>
  </si>
  <si>
    <t>Joe Wuorenma</t>
  </si>
  <si>
    <t>Nathan Schlottman </t>
  </si>
  <si>
    <t>Kyle Rognstad </t>
  </si>
  <si>
    <t>Corey Baker </t>
  </si>
  <si>
    <t>Nick Shupryt </t>
  </si>
  <si>
    <t>Jason Griffin </t>
  </si>
  <si>
    <t>Jake Fleming</t>
  </si>
  <si>
    <t>Meagan Stimach</t>
  </si>
  <si>
    <t>Nick Westervelt</t>
  </si>
  <si>
    <t>Noah Modean</t>
  </si>
  <si>
    <t>Isaac Wright</t>
  </si>
  <si>
    <t>Frank Felber</t>
  </si>
  <si>
    <t>Larissa Ester</t>
  </si>
  <si>
    <t>Madelyn Smith</t>
  </si>
  <si>
    <t>Matthew Hystad</t>
  </si>
  <si>
    <t>Jorge Loredo</t>
  </si>
  <si>
    <t>Alexander Eukovich</t>
  </si>
  <si>
    <t>Tommy Croskey</t>
  </si>
  <si>
    <t>Nathan Dodd</t>
  </si>
  <si>
    <t>Kyle Kommes</t>
  </si>
  <si>
    <t>Josh Grote</t>
  </si>
  <si>
    <t>Cameron Peterson</t>
  </si>
  <si>
    <t>Shane Roeder</t>
  </si>
  <si>
    <t>Brooke Bomgaars</t>
  </si>
  <si>
    <t>Cassandra Huiras</t>
  </si>
  <si>
    <t>Kaitlyn Pearson</t>
  </si>
  <si>
    <t>Abigail Harling</t>
  </si>
  <si>
    <t>Marianna Pizzini</t>
  </si>
  <si>
    <t>Madison LeGrand</t>
  </si>
  <si>
    <t>Allyson Dudley</t>
  </si>
  <si>
    <t>Cassidy Boom</t>
  </si>
  <si>
    <t>Jesse Phipps</t>
  </si>
  <si>
    <t>Clover Rodriguez</t>
  </si>
  <si>
    <t>Samantha Laird</t>
  </si>
  <si>
    <t>Kayla LaMar</t>
  </si>
  <si>
    <t>Rebekkah Dettling</t>
  </si>
  <si>
    <t>Ryanna Odom</t>
  </si>
  <si>
    <t>Devin Oswalt</t>
  </si>
  <si>
    <t>Connor Kottke</t>
  </si>
  <si>
    <t>Jonathan Srock</t>
  </si>
  <si>
    <t>Tyler Thompson</t>
  </si>
  <si>
    <t>Chris Seagraves</t>
  </si>
  <si>
    <t>Terry Adams</t>
  </si>
  <si>
    <t>Carter Mitchell</t>
  </si>
  <si>
    <t>Shawn Judy</t>
  </si>
  <si>
    <t>Rodell Smiley</t>
  </si>
  <si>
    <t>Phil Lafave</t>
  </si>
  <si>
    <t>Jared Nichols</t>
  </si>
  <si>
    <t>Hunter Krase</t>
  </si>
  <si>
    <t>Armon O'Brien</t>
  </si>
  <si>
    <t>Kalin Bellmard</t>
  </si>
  <si>
    <t>Eric Gomez</t>
  </si>
  <si>
    <t>Megan Rue</t>
  </si>
  <si>
    <t>Cortney Schartz</t>
  </si>
  <si>
    <t>Desiree Blanchette</t>
  </si>
  <si>
    <t>Lauren Bate</t>
  </si>
  <si>
    <t>Shayla Wade</t>
  </si>
  <si>
    <t>Morgan Pruitt</t>
  </si>
  <si>
    <t>Magdalena Hignojos</t>
  </si>
  <si>
    <t>Teresa Artz</t>
  </si>
  <si>
    <t>Katelyn Green</t>
  </si>
  <si>
    <t>Riley Hansen</t>
  </si>
  <si>
    <t>Mariah Hendrickson</t>
  </si>
  <si>
    <t>Kathleen Moeschen</t>
  </si>
  <si>
    <t>Hosanna Sok</t>
  </si>
  <si>
    <t>Ashley Trendle</t>
  </si>
  <si>
    <t>Ross Scroggins</t>
  </si>
  <si>
    <t>Wyatt Clark</t>
  </si>
  <si>
    <t>Will Scroggins</t>
  </si>
  <si>
    <t>Cody Stephens</t>
  </si>
  <si>
    <t>Kellen Lavery</t>
  </si>
  <si>
    <t>Bradley Solomon</t>
  </si>
  <si>
    <t>Matt Hoffman</t>
  </si>
  <si>
    <t>Rusty Johnston</t>
  </si>
  <si>
    <t>Diane Hasty</t>
  </si>
  <si>
    <t>Elexis Sledge</t>
  </si>
  <si>
    <t>Kaitlyn Schroyer</t>
  </si>
  <si>
    <t>Kim Stokes</t>
  </si>
  <si>
    <t>Kat Rush</t>
  </si>
  <si>
    <t>Nicole Kelty</t>
  </si>
  <si>
    <t>Meri Lunkenheimer</t>
  </si>
  <si>
    <t>Abbey Jacobs</t>
  </si>
  <si>
    <t>Kaitlyn Lacy</t>
  </si>
  <si>
    <t>Megan Carpenter</t>
  </si>
  <si>
    <t>Austin Curttright</t>
  </si>
  <si>
    <t>Taylor Baker</t>
  </si>
  <si>
    <t>Bradley Pierce</t>
  </si>
  <si>
    <t>Cannon Ousley</t>
  </si>
  <si>
    <t>Joey Krzywonos</t>
  </si>
  <si>
    <t>Garrett Ward</t>
  </si>
  <si>
    <t>Cheyenne Roberts</t>
  </si>
  <si>
    <t>Deena Baber</t>
  </si>
  <si>
    <t>Emily Blackden</t>
  </si>
  <si>
    <t>Cheyenne Bequette</t>
  </si>
  <si>
    <t>Kevin Curttright</t>
  </si>
  <si>
    <t>Bryce Palmer</t>
  </si>
  <si>
    <t>Edward Herrera</t>
  </si>
  <si>
    <t>Pierre Liddell</t>
  </si>
  <si>
    <t>Malik Webb</t>
  </si>
  <si>
    <t>Julianna Hollman</t>
  </si>
  <si>
    <t>Kristin Walch</t>
  </si>
  <si>
    <t>Marcel Mullen</t>
  </si>
  <si>
    <t>Trenton Johnston</t>
  </si>
  <si>
    <t>Noah Hergenreder</t>
  </si>
  <si>
    <t>JAYHAWK COLLEGIATE CHALLENGE</t>
  </si>
  <si>
    <t>TEAM RECAP FORM</t>
  </si>
  <si>
    <t>University Name:</t>
  </si>
  <si>
    <t>Check One:</t>
  </si>
  <si>
    <t>Instructions</t>
  </si>
  <si>
    <t xml:space="preserve">Substitute players should also be listed. When a substitution is made, put a circle around the player’s score, </t>
  </si>
  <si>
    <t>and put an “X” in the substitute’s box who is entering the game.</t>
  </si>
  <si>
    <t>Roster</t>
  </si>
  <si>
    <t>GM 1</t>
  </si>
  <si>
    <t>GM 2</t>
  </si>
  <si>
    <t>GM 3</t>
  </si>
  <si>
    <t>GM 4</t>
  </si>
  <si>
    <t>GM 5</t>
  </si>
  <si>
    <t>GM 6</t>
  </si>
  <si>
    <t>6 GM Total</t>
  </si>
  <si>
    <t>TEAM GAME TOTAL</t>
  </si>
  <si>
    <t>TEAM RUNNING TOTAL</t>
  </si>
  <si>
    <t>Baker</t>
  </si>
  <si>
    <t>TEAM TOTAL</t>
  </si>
  <si>
    <t>RUNNING TOTAL</t>
  </si>
  <si>
    <t>BAKER TOTAL</t>
  </si>
  <si>
    <t>SIGNATURE OF COACH:</t>
  </si>
  <si>
    <t>GRAND TOTAL PINFALL</t>
  </si>
  <si>
    <t>Lane Number</t>
  </si>
  <si>
    <t>Starting</t>
  </si>
  <si>
    <t xml:space="preserve">Mens Lanes </t>
  </si>
  <si>
    <t>.1-22</t>
  </si>
  <si>
    <t>Womens Lanes</t>
  </si>
  <si>
    <t>23-38</t>
  </si>
  <si>
    <t>LANE</t>
  </si>
  <si>
    <t>SCHOOL</t>
  </si>
  <si>
    <t>Reid Miller</t>
  </si>
  <si>
    <t>Spencer Wolfe</t>
  </si>
  <si>
    <t>Mitch Ginther</t>
  </si>
  <si>
    <t>Nathan Bass</t>
  </si>
  <si>
    <t>Jozef Evenson</t>
  </si>
  <si>
    <t>Kyle Neuendorf</t>
  </si>
  <si>
    <t>Austin DuBrall</t>
  </si>
  <si>
    <t>Jacob Gosse</t>
  </si>
  <si>
    <t>Jeremy Nash</t>
  </si>
  <si>
    <t>Zachary Graves</t>
  </si>
  <si>
    <t>Colton Mitchell</t>
  </si>
  <si>
    <t>Steve Volling</t>
  </si>
  <si>
    <t>Abby Reynolds</t>
  </si>
  <si>
    <t>Morgan Montgomery</t>
  </si>
  <si>
    <t>Jeffrey Gump</t>
  </si>
  <si>
    <t>Brady Brunson</t>
  </si>
  <si>
    <t>Dom Phillips</t>
  </si>
  <si>
    <t>Braijon Carter</t>
  </si>
  <si>
    <t>Brandon Kraus</t>
  </si>
  <si>
    <t>Sasha Bengtson</t>
  </si>
  <si>
    <t>Hannah Middough</t>
  </si>
  <si>
    <t>Angely Morgan</t>
  </si>
  <si>
    <t>Cearstyn McGhee</t>
  </si>
  <si>
    <t>Casey Holmes</t>
  </si>
  <si>
    <t>Rachel Barber</t>
  </si>
  <si>
    <t>Cody Swartz</t>
  </si>
  <si>
    <t>Blake Lewis</t>
  </si>
  <si>
    <t>Danny King</t>
  </si>
  <si>
    <t>Tanner Wichmann</t>
  </si>
  <si>
    <t>Colton Swartz</t>
  </si>
  <si>
    <t>Joe Grondin</t>
  </si>
  <si>
    <t>Briley Haugh</t>
  </si>
  <si>
    <t>Wesley Low</t>
  </si>
  <si>
    <t>Brandon Martin</t>
  </si>
  <si>
    <t>Thomas Peters</t>
  </si>
  <si>
    <t>Cortez Schenck</t>
  </si>
  <si>
    <t>Estefania Cobo</t>
  </si>
  <si>
    <t>Sierra Kanemoto</t>
  </si>
  <si>
    <t>Kaitlyn Rudy</t>
  </si>
  <si>
    <t>Jonathan Bowman</t>
  </si>
  <si>
    <t>Alex Lankford</t>
  </si>
  <si>
    <t>Josh Roca</t>
  </si>
  <si>
    <t>Colton Ruscetti</t>
  </si>
  <si>
    <t>Sean Sadat</t>
  </si>
  <si>
    <t>Jennie Kiss</t>
  </si>
  <si>
    <t>Sarah Moon</t>
  </si>
  <si>
    <t>Iowa State University JV</t>
  </si>
  <si>
    <t>Ottawa University JV</t>
  </si>
  <si>
    <t>University of Nebraska JV</t>
  </si>
  <si>
    <t>Wichita State University JV</t>
  </si>
  <si>
    <t>Anthony Ruffalo</t>
  </si>
  <si>
    <t>Start Lane</t>
  </si>
  <si>
    <t>Katelynn Wirtel</t>
  </si>
  <si>
    <t>last 4 gm</t>
  </si>
  <si>
    <t>Culver - Stockton College</t>
  </si>
  <si>
    <t>lanes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</si>
</sst>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1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sz val="11"/>
      <color rgb="FF212121"/>
      <name val="Arial"/>
      <family val="2"/>
    </font>
    <font>
      <sz val="10"/>
      <color rgb="FFFF0000"/>
      <name val="Arial"/>
      <family val="2"/>
    </font>
    <font>
      <b/>
      <sz val="2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/>
    <xf numFmtId="2" fontId="0" fillId="0" borderId="0" xfId="0" applyNumberFormat="1"/>
    <xf numFmtId="44" fontId="0" fillId="0" borderId="0" xfId="16" applyFont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/>
    </xf>
    <xf numFmtId="0" fontId="0" fillId="0" borderId="0" xfId="0" applyFont="1" applyBorder="1"/>
    <xf numFmtId="0" fontId="0" fillId="0" borderId="0" xfId="0" applyBorder="1"/>
    <xf numFmtId="0" fontId="2" fillId="0" borderId="0" xfId="0" applyFont="1" applyBorder="1"/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4" fontId="0" fillId="0" borderId="0" xfId="16" applyFont="1" applyBorder="1"/>
    <xf numFmtId="0" fontId="5" fillId="0" borderId="0" xfId="0" applyFo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 applyFill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2" fontId="5" fillId="0" borderId="0" xfId="0" applyNumberFormat="1" applyFont="1"/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/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/>
    <xf numFmtId="0" fontId="11" fillId="0" borderId="0" xfId="0" applyFont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0" fillId="0" borderId="0" xfId="0" applyFont="1"/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ill="1" applyBorder="1"/>
    <xf numFmtId="2" fontId="0" fillId="0" borderId="0" xfId="0" applyNumberForma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/>
    </xf>
    <xf numFmtId="2" fontId="4" fillId="0" borderId="1" xfId="0" applyNumberFormat="1" applyFont="1" applyBorder="1"/>
    <xf numFmtId="0" fontId="3" fillId="0" borderId="0" xfId="0" applyFont="1" applyBorder="1"/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Font="1" applyBorder="1" applyAlignment="1">
      <alignment horizontal="left"/>
    </xf>
    <xf numFmtId="0" fontId="3" fillId="0" borderId="0" xfId="0" applyNumberFormat="1" applyFont="1"/>
    <xf numFmtId="0" fontId="0" fillId="0" borderId="0" xfId="0" applyNumberFormat="1"/>
    <xf numFmtId="0" fontId="0" fillId="0" borderId="0" xfId="0" applyNumberFormat="1" applyFont="1"/>
    <xf numFmtId="0" fontId="0" fillId="0" borderId="1" xfId="0" applyNumberFormat="1" applyBorder="1"/>
    <xf numFmtId="0" fontId="2" fillId="0" borderId="0" xfId="0" applyNumberFormat="1" applyFont="1"/>
    <xf numFmtId="0" fontId="0" fillId="0" borderId="2" xfId="0" applyNumberFormat="1" applyBorder="1"/>
    <xf numFmtId="0" fontId="0" fillId="0" borderId="3" xfId="0" applyNumberFormat="1" applyBorder="1"/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1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5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0" xfId="0" applyNumberFormat="1" applyFont="1" applyBorder="1"/>
    <xf numFmtId="0" fontId="0" fillId="0" borderId="0" xfId="0" applyNumberFormat="1" applyBorder="1"/>
    <xf numFmtId="0" fontId="0" fillId="0" borderId="0" xfId="0" applyNumberFormat="1" applyFont="1" applyBorder="1"/>
    <xf numFmtId="0" fontId="0" fillId="0" borderId="4" xfId="0" applyNumberFormat="1" applyBorder="1"/>
    <xf numFmtId="0" fontId="0" fillId="0" borderId="4" xfId="0" applyNumberFormat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" fontId="2" fillId="0" borderId="0" xfId="0" applyNumberFormat="1" applyFont="1"/>
    <xf numFmtId="17" fontId="2" fillId="0" borderId="1" xfId="0" applyNumberFormat="1" applyFont="1" applyBorder="1" applyAlignment="1">
      <alignment horizontal="left"/>
    </xf>
    <xf numFmtId="44" fontId="7" fillId="0" borderId="0" xfId="16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Font="1" applyBorder="1"/>
    <xf numFmtId="0" fontId="0" fillId="0" borderId="16" xfId="0" applyFont="1" applyBorder="1"/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Border="1"/>
    <xf numFmtId="0" fontId="11" fillId="0" borderId="1" xfId="0" applyFont="1" applyBorder="1" applyAlignment="1">
      <alignment vertical="center"/>
    </xf>
    <xf numFmtId="2" fontId="5" fillId="0" borderId="1" xfId="0" applyNumberFormat="1" applyFont="1" applyBorder="1"/>
    <xf numFmtId="0" fontId="5" fillId="0" borderId="1" xfId="0" applyFont="1" applyFill="1" applyBorder="1"/>
    <xf numFmtId="0" fontId="11" fillId="0" borderId="0" xfId="0" applyFont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164" fontId="0" fillId="0" borderId="0" xfId="0" applyNumberFormat="1"/>
    <xf numFmtId="164" fontId="2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3" borderId="0" xfId="0" applyFill="1" applyBorder="1"/>
    <xf numFmtId="0" fontId="0" fillId="0" borderId="1" xfId="0" applyFill="1" applyBorder="1"/>
    <xf numFmtId="0" fontId="2" fillId="0" borderId="1" xfId="0" applyFont="1" applyBorder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shrinkToFit="1"/>
    </xf>
    <xf numFmtId="1" fontId="7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shrinkToFit="1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2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2" fillId="0" borderId="29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123825</xdr:rowOff>
    </xdr:from>
    <xdr:to>
      <xdr:col>3</xdr:col>
      <xdr:colOff>19050</xdr:colOff>
      <xdr:row>4</xdr:row>
      <xdr:rowOff>57150</xdr:rowOff>
    </xdr:to>
    <xdr:pic>
      <xdr:nvPicPr>
        <xdr:cNvPr id="4" name="Picture 3" descr="Jayhawk Blue Outli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0"/>
          <a:ext cx="1800225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409575</xdr:colOff>
      <xdr:row>0</xdr:row>
      <xdr:rowOff>152400</xdr:rowOff>
    </xdr:from>
    <xdr:to>
      <xdr:col>12</xdr:col>
      <xdr:colOff>561975</xdr:colOff>
      <xdr:row>5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5575" y="152400"/>
          <a:ext cx="1371600" cy="714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9"/>
  <sheetViews>
    <sheetView workbookViewId="0" topLeftCell="G1">
      <selection activeCell="P18" sqref="P18"/>
    </sheetView>
  </sheetViews>
  <sheetFormatPr defaultColWidth="9.140625" defaultRowHeight="12.75"/>
  <cols>
    <col min="1" max="1" width="6.421875" style="74" customWidth="1"/>
    <col min="2" max="2" width="43.28125" style="0" bestFit="1" customWidth="1"/>
    <col min="3" max="4" width="8.8515625" style="74" customWidth="1"/>
    <col min="5" max="5" width="9.28125" style="74" bestFit="1" customWidth="1"/>
    <col min="6" max="6" width="10.28125" style="74" bestFit="1" customWidth="1"/>
    <col min="7" max="7" width="3.28125" style="0" bestFit="1" customWidth="1"/>
    <col min="8" max="8" width="15.421875" style="76" bestFit="1" customWidth="1"/>
    <col min="9" max="9" width="5.00390625" style="76" bestFit="1" customWidth="1"/>
    <col min="10" max="10" width="15.421875" style="0" bestFit="1" customWidth="1"/>
    <col min="11" max="11" width="5.00390625" style="0" bestFit="1" customWidth="1"/>
    <col min="12" max="12" width="15.421875" style="0" bestFit="1" customWidth="1"/>
    <col min="13" max="13" width="5.00390625" style="0" bestFit="1" customWidth="1"/>
    <col min="14" max="14" width="15.421875" style="0" bestFit="1" customWidth="1"/>
    <col min="15" max="15" width="5.00390625" style="0" bestFit="1" customWidth="1"/>
    <col min="16" max="16" width="15.421875" style="0" bestFit="1" customWidth="1"/>
    <col min="17" max="17" width="5.00390625" style="0" bestFit="1" customWidth="1"/>
    <col min="18" max="18" width="15.421875" style="0" bestFit="1" customWidth="1"/>
    <col min="19" max="19" width="5.00390625" style="0" bestFit="1" customWidth="1"/>
    <col min="20" max="20" width="15.421875" style="0" bestFit="1" customWidth="1"/>
    <col min="21" max="21" width="5.00390625" style="0" bestFit="1" customWidth="1"/>
    <col min="22" max="22" width="15.421875" style="0" bestFit="1" customWidth="1"/>
    <col min="23" max="23" width="5.00390625" style="0" bestFit="1" customWidth="1"/>
    <col min="24" max="24" width="15.421875" style="0" bestFit="1" customWidth="1"/>
    <col min="25" max="25" width="5.00390625" style="0" bestFit="1" customWidth="1"/>
    <col min="26" max="26" width="15.421875" style="0" bestFit="1" customWidth="1"/>
    <col min="27" max="27" width="5.00390625" style="0" bestFit="1" customWidth="1"/>
    <col min="28" max="28" width="15.421875" style="0" bestFit="1" customWidth="1"/>
    <col min="29" max="29" width="5.00390625" style="0" bestFit="1" customWidth="1"/>
    <col min="30" max="30" width="15.421875" style="0" bestFit="1" customWidth="1"/>
    <col min="31" max="31" width="5.00390625" style="0" bestFit="1" customWidth="1"/>
    <col min="32" max="32" width="15.421875" style="0" bestFit="1" customWidth="1"/>
    <col min="33" max="33" width="5.00390625" style="0" bestFit="1" customWidth="1"/>
    <col min="34" max="34" width="15.421875" style="0" bestFit="1" customWidth="1"/>
    <col min="35" max="35" width="5.00390625" style="0" bestFit="1" customWidth="1"/>
    <col min="36" max="36" width="15.421875" style="0" bestFit="1" customWidth="1"/>
    <col min="37" max="37" width="5.00390625" style="0" bestFit="1" customWidth="1"/>
    <col min="38" max="38" width="15.421875" style="0" bestFit="1" customWidth="1"/>
    <col min="39" max="39" width="5.00390625" style="0" bestFit="1" customWidth="1"/>
    <col min="40" max="40" width="15.421875" style="0" bestFit="1" customWidth="1"/>
    <col min="41" max="41" width="5.00390625" style="0" bestFit="1" customWidth="1"/>
  </cols>
  <sheetData>
    <row r="1" ht="12.75">
      <c r="B1" t="s">
        <v>115</v>
      </c>
    </row>
    <row r="2" spans="8:41" ht="12.75">
      <c r="H2" s="144" t="str">
        <f>B4</f>
        <v>Baker University</v>
      </c>
      <c r="I2" s="144"/>
      <c r="J2" s="144" t="str">
        <f>B5</f>
        <v>Central Oklahoma</v>
      </c>
      <c r="K2" s="144"/>
      <c r="L2" s="144" t="str">
        <f>B6</f>
        <v>Culver-Stockton College</v>
      </c>
      <c r="M2" s="144"/>
      <c r="N2" s="144" t="str">
        <f>B7</f>
        <v>Hastings College</v>
      </c>
      <c r="O2" s="144"/>
      <c r="P2" s="144" t="str">
        <f>B8</f>
        <v>Iowa Central Community College</v>
      </c>
      <c r="Q2" s="144"/>
      <c r="R2" s="144" t="str">
        <f>B9</f>
        <v>Iowa State University</v>
      </c>
      <c r="S2" s="144"/>
      <c r="T2" s="144" t="str">
        <f>B10</f>
        <v>Kansas State</v>
      </c>
      <c r="U2" s="144"/>
      <c r="V2" s="144" t="str">
        <f>B11</f>
        <v>Missouri Western State</v>
      </c>
      <c r="W2" s="144"/>
      <c r="X2" s="144" t="str">
        <f>B12</f>
        <v>Morningside College</v>
      </c>
      <c r="Y2" s="144"/>
      <c r="Z2" s="144" t="str">
        <f>B13</f>
        <v>Ottawa University</v>
      </c>
      <c r="AA2" s="144"/>
      <c r="AB2" s="144" t="str">
        <f>B14</f>
        <v>University of Central Missouri</v>
      </c>
      <c r="AC2" s="144"/>
      <c r="AD2" s="144" t="str">
        <f>B15</f>
        <v>University of Missouri</v>
      </c>
      <c r="AE2" s="144"/>
      <c r="AF2" s="144" t="str">
        <f>B16</f>
        <v>University of Nebraska</v>
      </c>
      <c r="AG2" s="144"/>
      <c r="AH2" s="144" t="str">
        <f>B17</f>
        <v>West Texas AM</v>
      </c>
      <c r="AI2" s="144"/>
      <c r="AJ2" s="144" t="str">
        <f>B18</f>
        <v>Western Illinois University</v>
      </c>
      <c r="AK2" s="144"/>
      <c r="AL2" s="144" t="str">
        <f>B19</f>
        <v>Wichita State University</v>
      </c>
      <c r="AM2" s="144"/>
      <c r="AN2" s="144" t="str">
        <f>B20</f>
        <v>College of Saint Mary</v>
      </c>
      <c r="AO2" s="144"/>
    </row>
    <row r="3" spans="2:41" ht="12.75">
      <c r="B3" s="73" t="s">
        <v>1</v>
      </c>
      <c r="C3" s="75" t="s">
        <v>126</v>
      </c>
      <c r="D3" s="75" t="s">
        <v>127</v>
      </c>
      <c r="E3" s="75" t="s">
        <v>128</v>
      </c>
      <c r="F3" s="75" t="s">
        <v>129</v>
      </c>
      <c r="H3" s="77" t="s">
        <v>130</v>
      </c>
      <c r="I3" s="77" t="s">
        <v>131</v>
      </c>
      <c r="J3" s="80" t="s">
        <v>130</v>
      </c>
      <c r="K3" s="77" t="s">
        <v>131</v>
      </c>
      <c r="L3" s="80" t="s">
        <v>130</v>
      </c>
      <c r="M3" s="77" t="s">
        <v>131</v>
      </c>
      <c r="N3" s="80" t="s">
        <v>130</v>
      </c>
      <c r="O3" s="77" t="s">
        <v>131</v>
      </c>
      <c r="P3" s="80" t="s">
        <v>130</v>
      </c>
      <c r="Q3" s="77" t="s">
        <v>131</v>
      </c>
      <c r="R3" s="80" t="s">
        <v>130</v>
      </c>
      <c r="S3" s="77" t="s">
        <v>131</v>
      </c>
      <c r="T3" s="80" t="s">
        <v>130</v>
      </c>
      <c r="U3" s="77" t="s">
        <v>131</v>
      </c>
      <c r="V3" s="80" t="s">
        <v>130</v>
      </c>
      <c r="W3" s="77" t="s">
        <v>131</v>
      </c>
      <c r="X3" s="80" t="s">
        <v>130</v>
      </c>
      <c r="Y3" s="77" t="s">
        <v>131</v>
      </c>
      <c r="Z3" s="80" t="s">
        <v>130</v>
      </c>
      <c r="AA3" s="77" t="s">
        <v>131</v>
      </c>
      <c r="AB3" s="80" t="s">
        <v>130</v>
      </c>
      <c r="AC3" s="77" t="s">
        <v>131</v>
      </c>
      <c r="AD3" s="107" t="s">
        <v>130</v>
      </c>
      <c r="AE3" s="77" t="s">
        <v>131</v>
      </c>
      <c r="AF3" s="80" t="s">
        <v>130</v>
      </c>
      <c r="AG3" s="77" t="s">
        <v>131</v>
      </c>
      <c r="AH3" s="80" t="s">
        <v>130</v>
      </c>
      <c r="AI3" s="77" t="s">
        <v>131</v>
      </c>
      <c r="AJ3" s="80" t="s">
        <v>130</v>
      </c>
      <c r="AK3" s="77" t="s">
        <v>131</v>
      </c>
      <c r="AL3" s="80" t="s">
        <v>130</v>
      </c>
      <c r="AM3" s="77" t="s">
        <v>131</v>
      </c>
      <c r="AN3" s="77" t="s">
        <v>130</v>
      </c>
      <c r="AO3" s="77" t="s">
        <v>131</v>
      </c>
    </row>
    <row r="4" spans="1:41" ht="12.75">
      <c r="A4" s="74">
        <v>1</v>
      </c>
      <c r="B4" s="119" t="s">
        <v>23</v>
      </c>
      <c r="E4" s="74" t="s">
        <v>125</v>
      </c>
      <c r="J4" s="76">
        <v>1</v>
      </c>
      <c r="K4" s="76"/>
      <c r="L4" s="76">
        <v>2</v>
      </c>
      <c r="M4" s="76"/>
      <c r="N4" s="76">
        <v>3</v>
      </c>
      <c r="O4" s="76"/>
      <c r="P4" s="76">
        <v>6</v>
      </c>
      <c r="Q4" s="76"/>
      <c r="R4" s="76">
        <v>8</v>
      </c>
      <c r="S4" s="76"/>
      <c r="T4" s="76">
        <v>7</v>
      </c>
      <c r="U4" s="76"/>
      <c r="V4" s="76">
        <v>9</v>
      </c>
      <c r="W4" s="76"/>
      <c r="X4" s="76">
        <v>11</v>
      </c>
      <c r="Y4" s="76"/>
      <c r="Z4" s="76">
        <v>12</v>
      </c>
      <c r="AA4" s="76"/>
      <c r="AB4" s="76">
        <v>15</v>
      </c>
      <c r="AC4" s="76"/>
      <c r="AD4" s="76"/>
      <c r="AE4" s="76"/>
      <c r="AF4" s="76">
        <v>16</v>
      </c>
      <c r="AG4" s="76"/>
      <c r="AH4" s="76">
        <v>17</v>
      </c>
      <c r="AI4" s="76"/>
      <c r="AJ4" s="76">
        <v>20</v>
      </c>
      <c r="AK4" s="76"/>
      <c r="AL4" s="76">
        <v>19</v>
      </c>
      <c r="AM4" s="76"/>
      <c r="AN4" s="76"/>
      <c r="AO4" s="76"/>
    </row>
    <row r="5" spans="1:41" ht="12.75">
      <c r="A5" s="74">
        <v>2</v>
      </c>
      <c r="B5" s="119" t="s">
        <v>116</v>
      </c>
      <c r="C5" s="74" t="s">
        <v>125</v>
      </c>
      <c r="E5" s="74" t="s">
        <v>125</v>
      </c>
      <c r="J5" s="79" t="s">
        <v>208</v>
      </c>
      <c r="K5" s="76"/>
      <c r="L5" s="79" t="s">
        <v>248</v>
      </c>
      <c r="M5" s="76"/>
      <c r="N5" s="79" t="s">
        <v>67</v>
      </c>
      <c r="O5" s="76"/>
      <c r="P5" s="79" t="s">
        <v>37</v>
      </c>
      <c r="Q5" s="76"/>
      <c r="R5" s="76" t="s">
        <v>305</v>
      </c>
      <c r="S5" s="76"/>
      <c r="T5" s="79" t="s">
        <v>170</v>
      </c>
      <c r="U5" s="76"/>
      <c r="V5" s="79" t="s">
        <v>157</v>
      </c>
      <c r="W5" s="76"/>
      <c r="X5" s="76" t="s">
        <v>49</v>
      </c>
      <c r="Y5" s="76"/>
      <c r="Z5" s="76" t="s">
        <v>313</v>
      </c>
      <c r="AA5" s="76"/>
      <c r="AB5" s="79" t="s">
        <v>201</v>
      </c>
      <c r="AC5" s="76"/>
      <c r="AD5" s="76"/>
      <c r="AE5" s="76"/>
      <c r="AF5" s="76" t="s">
        <v>145</v>
      </c>
      <c r="AG5" s="76"/>
      <c r="AH5" s="76" t="s">
        <v>230</v>
      </c>
      <c r="AI5" s="76"/>
      <c r="AJ5" s="76" t="s">
        <v>162</v>
      </c>
      <c r="AK5" s="76"/>
      <c r="AL5" s="76" t="s">
        <v>329</v>
      </c>
      <c r="AM5" s="76"/>
      <c r="AN5" s="76"/>
      <c r="AO5" s="76"/>
    </row>
    <row r="6" spans="1:41" ht="12.75">
      <c r="A6" s="74">
        <v>3</v>
      </c>
      <c r="B6" t="s">
        <v>25</v>
      </c>
      <c r="C6" s="74" t="s">
        <v>125</v>
      </c>
      <c r="D6" s="74" t="s">
        <v>125</v>
      </c>
      <c r="E6" s="74" t="s">
        <v>125</v>
      </c>
      <c r="F6" s="74" t="s">
        <v>125</v>
      </c>
      <c r="J6" s="79" t="s">
        <v>209</v>
      </c>
      <c r="K6" s="76"/>
      <c r="L6" s="79" t="s">
        <v>249</v>
      </c>
      <c r="M6" s="76"/>
      <c r="N6" s="79" t="s">
        <v>69</v>
      </c>
      <c r="O6" s="76"/>
      <c r="P6" s="79" t="s">
        <v>136</v>
      </c>
      <c r="Q6" s="76"/>
      <c r="R6" s="76" t="s">
        <v>306</v>
      </c>
      <c r="S6" s="76"/>
      <c r="T6" s="79" t="s">
        <v>171</v>
      </c>
      <c r="U6" s="76"/>
      <c r="V6" s="79" t="s">
        <v>158</v>
      </c>
      <c r="W6" s="76"/>
      <c r="X6" s="76" t="s">
        <v>48</v>
      </c>
      <c r="Y6" s="76"/>
      <c r="Z6" s="76" t="s">
        <v>314</v>
      </c>
      <c r="AA6" s="76"/>
      <c r="AB6" s="79" t="s">
        <v>202</v>
      </c>
      <c r="AC6" s="76"/>
      <c r="AD6" s="76"/>
      <c r="AE6" s="76"/>
      <c r="AF6" s="76" t="s">
        <v>146</v>
      </c>
      <c r="AG6" s="76"/>
      <c r="AH6" s="76" t="s">
        <v>231</v>
      </c>
      <c r="AI6" s="76"/>
      <c r="AJ6" s="76" t="s">
        <v>163</v>
      </c>
      <c r="AK6" s="76"/>
      <c r="AL6" s="76" t="s">
        <v>330</v>
      </c>
      <c r="AM6" s="76"/>
      <c r="AN6" s="76"/>
      <c r="AO6" s="76"/>
    </row>
    <row r="7" spans="1:41" ht="12.75">
      <c r="A7" s="74">
        <v>4</v>
      </c>
      <c r="B7" s="26" t="s">
        <v>35</v>
      </c>
      <c r="C7" s="74" t="s">
        <v>125</v>
      </c>
      <c r="D7" s="74" t="s">
        <v>125</v>
      </c>
      <c r="E7" s="74" t="s">
        <v>125</v>
      </c>
      <c r="F7" s="74" t="s">
        <v>125</v>
      </c>
      <c r="J7" s="79" t="s">
        <v>210</v>
      </c>
      <c r="K7" s="76"/>
      <c r="L7" s="79" t="s">
        <v>250</v>
      </c>
      <c r="M7" s="76"/>
      <c r="N7" s="79" t="s">
        <v>265</v>
      </c>
      <c r="O7" s="76"/>
      <c r="P7" s="79" t="s">
        <v>38</v>
      </c>
      <c r="Q7" s="76"/>
      <c r="R7" s="76" t="s">
        <v>307</v>
      </c>
      <c r="S7" s="76"/>
      <c r="T7" s="79" t="s">
        <v>172</v>
      </c>
      <c r="U7" s="76"/>
      <c r="V7" s="79" t="s">
        <v>159</v>
      </c>
      <c r="W7" s="76"/>
      <c r="X7" s="76" t="s">
        <v>178</v>
      </c>
      <c r="Y7" s="76"/>
      <c r="Z7" s="76" t="s">
        <v>315</v>
      </c>
      <c r="AA7" s="76"/>
      <c r="AB7" s="79" t="s">
        <v>203</v>
      </c>
      <c r="AC7" s="76"/>
      <c r="AD7" s="76"/>
      <c r="AE7" s="76"/>
      <c r="AF7" s="76" t="s">
        <v>147</v>
      </c>
      <c r="AG7" s="76"/>
      <c r="AH7" s="76" t="s">
        <v>232</v>
      </c>
      <c r="AI7" s="76"/>
      <c r="AJ7" s="76" t="s">
        <v>164</v>
      </c>
      <c r="AK7" s="76"/>
      <c r="AL7" s="76" t="s">
        <v>331</v>
      </c>
      <c r="AM7" s="76"/>
      <c r="AN7" s="76"/>
      <c r="AO7" s="76"/>
    </row>
    <row r="8" spans="1:41" ht="12.75">
      <c r="A8" s="74">
        <v>5</v>
      </c>
      <c r="B8" t="s">
        <v>117</v>
      </c>
      <c r="C8" s="74" t="s">
        <v>125</v>
      </c>
      <c r="E8" s="74" t="s">
        <v>125</v>
      </c>
      <c r="J8" s="79" t="s">
        <v>211</v>
      </c>
      <c r="K8" s="76"/>
      <c r="L8" s="79" t="s">
        <v>251</v>
      </c>
      <c r="M8" s="76"/>
      <c r="N8" s="79" t="s">
        <v>68</v>
      </c>
      <c r="O8" s="76"/>
      <c r="P8" s="79" t="s">
        <v>137</v>
      </c>
      <c r="Q8" s="76"/>
      <c r="R8" s="76" t="s">
        <v>308</v>
      </c>
      <c r="S8" s="76"/>
      <c r="T8" s="79" t="s">
        <v>173</v>
      </c>
      <c r="U8" s="76"/>
      <c r="V8" s="79" t="s">
        <v>160</v>
      </c>
      <c r="W8" s="76"/>
      <c r="X8" s="76" t="s">
        <v>50</v>
      </c>
      <c r="Y8" s="76"/>
      <c r="Z8" s="76" t="s">
        <v>316</v>
      </c>
      <c r="AA8" s="76"/>
      <c r="AB8" s="79" t="s">
        <v>204</v>
      </c>
      <c r="AC8" s="76"/>
      <c r="AD8" s="76"/>
      <c r="AE8" s="76"/>
      <c r="AF8" s="76" t="s">
        <v>148</v>
      </c>
      <c r="AG8" s="76"/>
      <c r="AH8" s="76" t="s">
        <v>233</v>
      </c>
      <c r="AI8" s="76"/>
      <c r="AJ8" s="76" t="s">
        <v>165</v>
      </c>
      <c r="AK8" s="76"/>
      <c r="AL8" s="76" t="s">
        <v>332</v>
      </c>
      <c r="AM8" s="76"/>
      <c r="AN8" s="76"/>
      <c r="AO8" s="76"/>
    </row>
    <row r="9" spans="1:41" ht="12.75">
      <c r="A9" s="74">
        <v>6</v>
      </c>
      <c r="B9" t="s">
        <v>29</v>
      </c>
      <c r="C9" s="74" t="s">
        <v>125</v>
      </c>
      <c r="D9" s="74" t="s">
        <v>125</v>
      </c>
      <c r="E9" s="74" t="s">
        <v>125</v>
      </c>
      <c r="J9" s="79" t="s">
        <v>212</v>
      </c>
      <c r="K9" s="76"/>
      <c r="L9" s="79" t="s">
        <v>252</v>
      </c>
      <c r="M9" s="76"/>
      <c r="N9" s="79" t="s">
        <v>71</v>
      </c>
      <c r="O9" s="76"/>
      <c r="P9" s="79" t="s">
        <v>138</v>
      </c>
      <c r="Q9" s="76"/>
      <c r="R9" s="76" t="s">
        <v>309</v>
      </c>
      <c r="S9" s="76"/>
      <c r="T9" s="79" t="s">
        <v>174</v>
      </c>
      <c r="U9" s="76"/>
      <c r="V9" s="79" t="s">
        <v>161</v>
      </c>
      <c r="W9" s="76"/>
      <c r="X9" s="76" t="s">
        <v>47</v>
      </c>
      <c r="Y9" s="76"/>
      <c r="Z9" s="76" t="s">
        <v>317</v>
      </c>
      <c r="AA9" s="76"/>
      <c r="AB9" s="79" t="s">
        <v>205</v>
      </c>
      <c r="AC9" s="76"/>
      <c r="AD9" s="76"/>
      <c r="AE9" s="76"/>
      <c r="AF9" s="76" t="s">
        <v>149</v>
      </c>
      <c r="AG9" s="76"/>
      <c r="AH9" s="76" t="s">
        <v>234</v>
      </c>
      <c r="AI9" s="76"/>
      <c r="AJ9" s="76" t="s">
        <v>166</v>
      </c>
      <c r="AK9" s="76"/>
      <c r="AL9" s="76" t="s">
        <v>333</v>
      </c>
      <c r="AM9" s="76"/>
      <c r="AN9" s="76"/>
      <c r="AO9" s="76"/>
    </row>
    <row r="10" spans="1:41" ht="12.75">
      <c r="A10" s="74">
        <v>7</v>
      </c>
      <c r="B10" t="s">
        <v>135</v>
      </c>
      <c r="C10" s="74" t="s">
        <v>125</v>
      </c>
      <c r="J10" s="79" t="s">
        <v>213</v>
      </c>
      <c r="K10" s="76"/>
      <c r="L10" s="79" t="s">
        <v>253</v>
      </c>
      <c r="M10" s="76"/>
      <c r="N10" s="79" t="s">
        <v>70</v>
      </c>
      <c r="O10" s="76"/>
      <c r="P10" s="79" t="s">
        <v>139</v>
      </c>
      <c r="Q10" s="76"/>
      <c r="R10" s="76" t="s">
        <v>310</v>
      </c>
      <c r="S10" s="76"/>
      <c r="T10" s="79" t="s">
        <v>175</v>
      </c>
      <c r="U10" s="76"/>
      <c r="V10" s="79" t="s">
        <v>85</v>
      </c>
      <c r="W10" s="76"/>
      <c r="X10" s="76" t="s">
        <v>179</v>
      </c>
      <c r="Y10" s="76"/>
      <c r="Z10" s="76"/>
      <c r="AA10" s="76"/>
      <c r="AB10" s="79" t="s">
        <v>206</v>
      </c>
      <c r="AC10" s="76"/>
      <c r="AD10" s="76"/>
      <c r="AE10" s="76"/>
      <c r="AF10" s="76" t="s">
        <v>150</v>
      </c>
      <c r="AG10" s="76"/>
      <c r="AH10" s="76" t="s">
        <v>235</v>
      </c>
      <c r="AI10" s="76"/>
      <c r="AJ10" s="76" t="s">
        <v>167</v>
      </c>
      <c r="AK10" s="76"/>
      <c r="AL10" s="76" t="s">
        <v>334</v>
      </c>
      <c r="AM10" s="76"/>
      <c r="AN10" s="76"/>
      <c r="AO10" s="76"/>
    </row>
    <row r="11" spans="1:41" ht="12.75">
      <c r="A11" s="74">
        <v>8</v>
      </c>
      <c r="B11" t="s">
        <v>62</v>
      </c>
      <c r="C11" s="74" t="s">
        <v>125</v>
      </c>
      <c r="J11" s="79" t="s">
        <v>214</v>
      </c>
      <c r="K11" s="76"/>
      <c r="L11" s="79" t="s">
        <v>45</v>
      </c>
      <c r="M11" s="76"/>
      <c r="N11" s="76"/>
      <c r="O11" s="76"/>
      <c r="P11" s="79" t="s">
        <v>140</v>
      </c>
      <c r="Q11" s="76"/>
      <c r="R11" s="76"/>
      <c r="S11" s="76"/>
      <c r="T11" s="79" t="s">
        <v>176</v>
      </c>
      <c r="U11" s="76"/>
      <c r="V11" s="76"/>
      <c r="W11" s="76"/>
      <c r="X11" s="76" t="s">
        <v>180</v>
      </c>
      <c r="Y11" s="76"/>
      <c r="Z11" s="76"/>
      <c r="AA11" s="76"/>
      <c r="AB11" s="79" t="s">
        <v>207</v>
      </c>
      <c r="AC11" s="76"/>
      <c r="AD11" s="76"/>
      <c r="AE11" s="76"/>
      <c r="AF11" s="76" t="s">
        <v>151</v>
      </c>
      <c r="AG11" s="76"/>
      <c r="AH11" s="76" t="s">
        <v>236</v>
      </c>
      <c r="AI11" s="76"/>
      <c r="AJ11" s="76" t="s">
        <v>168</v>
      </c>
      <c r="AK11" s="76"/>
      <c r="AL11" s="76"/>
      <c r="AM11" s="76"/>
      <c r="AN11" s="76"/>
      <c r="AO11" s="76"/>
    </row>
    <row r="12" spans="1:41" ht="12.75">
      <c r="A12" s="74">
        <v>9</v>
      </c>
      <c r="B12" t="s">
        <v>24</v>
      </c>
      <c r="C12" s="74" t="s">
        <v>125</v>
      </c>
      <c r="D12" s="74" t="s">
        <v>125</v>
      </c>
      <c r="E12" s="74" t="s">
        <v>125</v>
      </c>
      <c r="F12" s="74" t="s">
        <v>125</v>
      </c>
      <c r="H12" s="78"/>
      <c r="I12" s="78"/>
      <c r="J12" s="82" t="s">
        <v>215</v>
      </c>
      <c r="K12" s="78"/>
      <c r="L12" s="78"/>
      <c r="M12" s="78"/>
      <c r="N12" s="78"/>
      <c r="O12" s="78"/>
      <c r="P12" s="78"/>
      <c r="Q12" s="78"/>
      <c r="R12" s="78"/>
      <c r="S12" s="78"/>
      <c r="T12" s="82" t="s">
        <v>177</v>
      </c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 t="s">
        <v>237</v>
      </c>
      <c r="AI12" s="78"/>
      <c r="AJ12" s="78" t="s">
        <v>169</v>
      </c>
      <c r="AK12" s="78"/>
      <c r="AL12" s="78"/>
      <c r="AM12" s="78"/>
      <c r="AN12" s="78"/>
      <c r="AO12" s="78"/>
    </row>
    <row r="13" spans="1:41" ht="12.75">
      <c r="A13" s="74">
        <v>10</v>
      </c>
      <c r="B13" t="s">
        <v>118</v>
      </c>
      <c r="C13" s="74" t="s">
        <v>125</v>
      </c>
      <c r="D13" s="74" t="s">
        <v>125</v>
      </c>
      <c r="E13" s="74" t="s">
        <v>125</v>
      </c>
      <c r="H13" s="81" t="s">
        <v>132</v>
      </c>
      <c r="I13" s="76" t="s">
        <v>131</v>
      </c>
      <c r="J13" s="81" t="s">
        <v>132</v>
      </c>
      <c r="K13" s="76" t="s">
        <v>131</v>
      </c>
      <c r="L13" s="81" t="s">
        <v>132</v>
      </c>
      <c r="M13" s="76" t="s">
        <v>131</v>
      </c>
      <c r="N13" s="81" t="s">
        <v>132</v>
      </c>
      <c r="O13" s="76" t="s">
        <v>131</v>
      </c>
      <c r="P13" s="81" t="s">
        <v>132</v>
      </c>
      <c r="Q13" s="76" t="s">
        <v>131</v>
      </c>
      <c r="R13" s="81" t="s">
        <v>132</v>
      </c>
      <c r="S13" s="76" t="s">
        <v>131</v>
      </c>
      <c r="T13" s="76" t="s">
        <v>132</v>
      </c>
      <c r="U13" s="76" t="s">
        <v>131</v>
      </c>
      <c r="V13" s="76" t="s">
        <v>132</v>
      </c>
      <c r="W13" s="76" t="s">
        <v>131</v>
      </c>
      <c r="X13" s="81" t="s">
        <v>132</v>
      </c>
      <c r="Y13" s="76" t="s">
        <v>131</v>
      </c>
      <c r="Z13" s="81" t="s">
        <v>132</v>
      </c>
      <c r="AA13" s="76" t="s">
        <v>131</v>
      </c>
      <c r="AB13" s="76" t="s">
        <v>132</v>
      </c>
      <c r="AC13" s="76" t="s">
        <v>131</v>
      </c>
      <c r="AD13" s="76" t="s">
        <v>132</v>
      </c>
      <c r="AE13" s="76" t="s">
        <v>131</v>
      </c>
      <c r="AF13" s="76" t="s">
        <v>132</v>
      </c>
      <c r="AG13" s="76" t="s">
        <v>131</v>
      </c>
      <c r="AH13" s="81" t="s">
        <v>132</v>
      </c>
      <c r="AI13" s="76" t="s">
        <v>131</v>
      </c>
      <c r="AJ13" s="76" t="s">
        <v>132</v>
      </c>
      <c r="AK13" s="76" t="s">
        <v>131</v>
      </c>
      <c r="AL13" s="81" t="s">
        <v>132</v>
      </c>
      <c r="AM13" s="76" t="s">
        <v>131</v>
      </c>
      <c r="AN13" s="81" t="s">
        <v>132</v>
      </c>
      <c r="AO13" s="76" t="s">
        <v>131</v>
      </c>
    </row>
    <row r="14" spans="1:41" ht="12.75">
      <c r="A14" s="74">
        <v>11</v>
      </c>
      <c r="B14" t="s">
        <v>22</v>
      </c>
      <c r="C14" s="74" t="s">
        <v>125</v>
      </c>
      <c r="H14" s="76">
        <v>29</v>
      </c>
      <c r="J14" s="76">
        <v>23</v>
      </c>
      <c r="K14" s="76"/>
      <c r="L14" s="76">
        <v>24</v>
      </c>
      <c r="M14" s="76"/>
      <c r="N14" s="76">
        <v>25</v>
      </c>
      <c r="O14" s="76"/>
      <c r="P14" s="76">
        <v>38</v>
      </c>
      <c r="Q14" s="76"/>
      <c r="R14" s="76">
        <v>30</v>
      </c>
      <c r="S14" s="76"/>
      <c r="T14" s="76"/>
      <c r="U14" s="76"/>
      <c r="V14" s="76"/>
      <c r="W14" s="76"/>
      <c r="X14" s="76">
        <v>31</v>
      </c>
      <c r="Y14" s="76"/>
      <c r="Z14" s="76">
        <v>32</v>
      </c>
      <c r="AA14" s="76"/>
      <c r="AB14" s="76"/>
      <c r="AC14" s="76"/>
      <c r="AD14" s="76"/>
      <c r="AE14" s="76"/>
      <c r="AF14" s="76"/>
      <c r="AG14" s="76"/>
      <c r="AH14" s="76">
        <v>34</v>
      </c>
      <c r="AI14" s="76"/>
      <c r="AJ14" s="76"/>
      <c r="AK14" s="76"/>
      <c r="AL14" s="76">
        <v>35</v>
      </c>
      <c r="AM14" s="76"/>
      <c r="AN14" s="76">
        <v>36</v>
      </c>
      <c r="AO14" s="76"/>
    </row>
    <row r="15" spans="1:41" ht="12.75">
      <c r="A15" s="74">
        <v>12</v>
      </c>
      <c r="B15" t="s">
        <v>119</v>
      </c>
      <c r="H15" s="79" t="s">
        <v>83</v>
      </c>
      <c r="J15" s="79" t="s">
        <v>216</v>
      </c>
      <c r="K15" s="76"/>
      <c r="L15" s="79" t="s">
        <v>254</v>
      </c>
      <c r="M15" s="76"/>
      <c r="N15" s="79" t="s">
        <v>197</v>
      </c>
      <c r="O15" s="76"/>
      <c r="P15" s="79" t="s">
        <v>141</v>
      </c>
      <c r="Q15" s="76"/>
      <c r="R15" s="76" t="s">
        <v>63</v>
      </c>
      <c r="S15" s="76"/>
      <c r="T15" s="76"/>
      <c r="U15" s="76"/>
      <c r="V15" s="76"/>
      <c r="W15" s="76"/>
      <c r="X15" s="76" t="s">
        <v>55</v>
      </c>
      <c r="Y15" s="76"/>
      <c r="Z15" s="76" t="s">
        <v>318</v>
      </c>
      <c r="AA15" s="76"/>
      <c r="AB15" s="76"/>
      <c r="AC15" s="76"/>
      <c r="AD15" s="76"/>
      <c r="AE15" s="76"/>
      <c r="AF15" s="76"/>
      <c r="AG15" s="76"/>
      <c r="AH15" s="76" t="s">
        <v>238</v>
      </c>
      <c r="AI15" s="76"/>
      <c r="AJ15" s="76"/>
      <c r="AK15" s="76"/>
      <c r="AL15" s="76" t="s">
        <v>56</v>
      </c>
      <c r="AM15" s="76"/>
      <c r="AN15" s="79" t="s">
        <v>223</v>
      </c>
      <c r="AO15" s="76"/>
    </row>
    <row r="16" spans="1:41" ht="12.75">
      <c r="A16" s="74">
        <v>13</v>
      </c>
      <c r="B16" t="s">
        <v>120</v>
      </c>
      <c r="C16" s="74" t="s">
        <v>125</v>
      </c>
      <c r="D16" s="74" t="s">
        <v>125</v>
      </c>
      <c r="H16" s="79" t="s">
        <v>245</v>
      </c>
      <c r="J16" s="79" t="s">
        <v>217</v>
      </c>
      <c r="K16" s="76"/>
      <c r="L16" s="118" t="s">
        <v>42</v>
      </c>
      <c r="M16" s="76"/>
      <c r="N16" s="79" t="s">
        <v>86</v>
      </c>
      <c r="O16" s="76"/>
      <c r="P16" s="79" t="s">
        <v>142</v>
      </c>
      <c r="Q16" s="76"/>
      <c r="R16" s="76" t="s">
        <v>64</v>
      </c>
      <c r="S16" s="76"/>
      <c r="T16" s="76"/>
      <c r="U16" s="76"/>
      <c r="V16" s="76"/>
      <c r="W16" s="76"/>
      <c r="X16" s="76" t="s">
        <v>187</v>
      </c>
      <c r="Y16" s="76"/>
      <c r="Z16" s="76" t="s">
        <v>319</v>
      </c>
      <c r="AA16" s="76"/>
      <c r="AB16" s="76"/>
      <c r="AC16" s="76"/>
      <c r="AD16" s="76"/>
      <c r="AE16" s="76"/>
      <c r="AF16" s="76"/>
      <c r="AG16" s="76"/>
      <c r="AH16" s="76" t="s">
        <v>239</v>
      </c>
      <c r="AI16" s="76"/>
      <c r="AJ16" s="76"/>
      <c r="AK16" s="76"/>
      <c r="AL16" s="76" t="s">
        <v>335</v>
      </c>
      <c r="AM16" s="76"/>
      <c r="AN16" s="79" t="s">
        <v>224</v>
      </c>
      <c r="AO16" s="76"/>
    </row>
    <row r="17" spans="1:41" ht="12.75">
      <c r="A17" s="74">
        <v>14</v>
      </c>
      <c r="B17" t="s">
        <v>121</v>
      </c>
      <c r="C17" s="74" t="s">
        <v>125</v>
      </c>
      <c r="E17" s="74" t="s">
        <v>125</v>
      </c>
      <c r="H17" s="79" t="s">
        <v>84</v>
      </c>
      <c r="J17" s="79" t="s">
        <v>218</v>
      </c>
      <c r="K17" s="76"/>
      <c r="L17" s="79" t="s">
        <v>41</v>
      </c>
      <c r="M17" s="76"/>
      <c r="N17" s="79" t="s">
        <v>77</v>
      </c>
      <c r="O17" s="76"/>
      <c r="P17" s="118" t="s">
        <v>351</v>
      </c>
      <c r="Q17" s="76"/>
      <c r="R17" s="76" t="s">
        <v>65</v>
      </c>
      <c r="S17" s="76"/>
      <c r="T17" s="76"/>
      <c r="U17" s="76"/>
      <c r="V17" s="76"/>
      <c r="W17" s="76"/>
      <c r="X17" s="76" t="s">
        <v>188</v>
      </c>
      <c r="Y17" s="76"/>
      <c r="Z17" s="76" t="s">
        <v>320</v>
      </c>
      <c r="AA17" s="76"/>
      <c r="AB17" s="76"/>
      <c r="AC17" s="76"/>
      <c r="AD17" s="76"/>
      <c r="AE17" s="76"/>
      <c r="AF17" s="76"/>
      <c r="AG17" s="76"/>
      <c r="AH17" s="76" t="s">
        <v>240</v>
      </c>
      <c r="AI17" s="76"/>
      <c r="AJ17" s="76"/>
      <c r="AK17" s="76"/>
      <c r="AL17" s="76" t="s">
        <v>57</v>
      </c>
      <c r="AM17" s="76"/>
      <c r="AN17" s="79" t="s">
        <v>225</v>
      </c>
      <c r="AO17" s="76"/>
    </row>
    <row r="18" spans="1:41" ht="12.75">
      <c r="A18" s="74">
        <v>15</v>
      </c>
      <c r="B18" t="s">
        <v>122</v>
      </c>
      <c r="C18" s="74" t="s">
        <v>125</v>
      </c>
      <c r="H18" s="79" t="s">
        <v>246</v>
      </c>
      <c r="J18" s="79" t="s">
        <v>219</v>
      </c>
      <c r="K18" s="76"/>
      <c r="L18" s="79" t="s">
        <v>256</v>
      </c>
      <c r="M18" s="76"/>
      <c r="N18" s="79" t="s">
        <v>79</v>
      </c>
      <c r="O18" s="76"/>
      <c r="P18" s="79" t="s">
        <v>143</v>
      </c>
      <c r="Q18" s="76"/>
      <c r="R18" s="76" t="s">
        <v>311</v>
      </c>
      <c r="S18" s="76"/>
      <c r="T18" s="76"/>
      <c r="U18" s="76"/>
      <c r="V18" s="76"/>
      <c r="W18" s="76"/>
      <c r="X18" s="76" t="s">
        <v>51</v>
      </c>
      <c r="Y18" s="76"/>
      <c r="Z18" s="76" t="s">
        <v>321</v>
      </c>
      <c r="AA18" s="76"/>
      <c r="AB18" s="76"/>
      <c r="AC18" s="76"/>
      <c r="AD18" s="76"/>
      <c r="AE18" s="76"/>
      <c r="AF18" s="76"/>
      <c r="AG18" s="76"/>
      <c r="AH18" s="76" t="s">
        <v>241</v>
      </c>
      <c r="AI18" s="76"/>
      <c r="AJ18" s="76"/>
      <c r="AK18" s="76"/>
      <c r="AL18" s="76" t="s">
        <v>336</v>
      </c>
      <c r="AM18" s="76"/>
      <c r="AN18" s="79" t="s">
        <v>226</v>
      </c>
      <c r="AO18" s="76"/>
    </row>
    <row r="19" spans="1:41" ht="12.75">
      <c r="A19" s="74">
        <v>16</v>
      </c>
      <c r="B19" t="s">
        <v>123</v>
      </c>
      <c r="C19" s="74" t="s">
        <v>125</v>
      </c>
      <c r="D19" s="74" t="s">
        <v>125</v>
      </c>
      <c r="E19" s="74" t="s">
        <v>125</v>
      </c>
      <c r="F19" s="74" t="s">
        <v>125</v>
      </c>
      <c r="H19" s="79" t="s">
        <v>247</v>
      </c>
      <c r="J19" s="79" t="s">
        <v>220</v>
      </c>
      <c r="K19" s="76"/>
      <c r="L19" s="79" t="s">
        <v>257</v>
      </c>
      <c r="M19" s="76"/>
      <c r="N19" s="79" t="s">
        <v>81</v>
      </c>
      <c r="O19" s="76"/>
      <c r="P19" s="79" t="s">
        <v>144</v>
      </c>
      <c r="Q19" s="76"/>
      <c r="R19" s="76" t="s">
        <v>312</v>
      </c>
      <c r="S19" s="76"/>
      <c r="T19" s="76"/>
      <c r="U19" s="76"/>
      <c r="V19" s="76"/>
      <c r="W19" s="76"/>
      <c r="X19" s="76" t="s">
        <v>189</v>
      </c>
      <c r="Y19" s="76"/>
      <c r="Z19" s="76" t="s">
        <v>322</v>
      </c>
      <c r="AA19" s="76"/>
      <c r="AB19" s="76"/>
      <c r="AC19" s="76"/>
      <c r="AD19" s="76"/>
      <c r="AE19" s="76"/>
      <c r="AF19" s="76"/>
      <c r="AG19" s="76"/>
      <c r="AH19" s="76" t="s">
        <v>242</v>
      </c>
      <c r="AI19" s="76"/>
      <c r="AJ19" s="76"/>
      <c r="AK19" s="76"/>
      <c r="AL19" s="76" t="s">
        <v>337</v>
      </c>
      <c r="AM19" s="76"/>
      <c r="AN19" s="79" t="s">
        <v>227</v>
      </c>
      <c r="AO19" s="76"/>
    </row>
    <row r="20" spans="1:41" ht="12.75">
      <c r="A20" s="74">
        <v>17</v>
      </c>
      <c r="B20" t="s">
        <v>124</v>
      </c>
      <c r="E20" s="74" t="s">
        <v>125</v>
      </c>
      <c r="H20" s="79" t="s">
        <v>82</v>
      </c>
      <c r="J20" s="79" t="s">
        <v>221</v>
      </c>
      <c r="K20" s="76"/>
      <c r="L20" s="79"/>
      <c r="M20" s="76"/>
      <c r="N20" s="79" t="s">
        <v>78</v>
      </c>
      <c r="O20" s="76"/>
      <c r="P20" s="79"/>
      <c r="Q20" s="76"/>
      <c r="R20" s="76" t="s">
        <v>66</v>
      </c>
      <c r="S20" s="76"/>
      <c r="T20" s="76"/>
      <c r="U20" s="76"/>
      <c r="V20" s="76"/>
      <c r="W20" s="76"/>
      <c r="X20" s="76" t="s">
        <v>53</v>
      </c>
      <c r="Y20" s="76"/>
      <c r="Z20" s="76" t="s">
        <v>323</v>
      </c>
      <c r="AA20" s="76"/>
      <c r="AB20" s="76"/>
      <c r="AC20" s="76"/>
      <c r="AD20" s="76"/>
      <c r="AE20" s="76"/>
      <c r="AF20" s="76"/>
      <c r="AG20" s="76"/>
      <c r="AH20" s="76" t="s">
        <v>243</v>
      </c>
      <c r="AI20" s="76"/>
      <c r="AJ20" s="76"/>
      <c r="AK20" s="76"/>
      <c r="AL20" s="76" t="s">
        <v>58</v>
      </c>
      <c r="AM20" s="76"/>
      <c r="AN20" s="79" t="s">
        <v>228</v>
      </c>
      <c r="AO20" s="76"/>
    </row>
    <row r="21" spans="3:41" ht="12.75">
      <c r="C21" s="74">
        <f>COUNTA(C4:C20)</f>
        <v>14</v>
      </c>
      <c r="D21" s="74">
        <f aca="true" t="shared" si="0" ref="D21:F21">COUNTA(D4:D20)</f>
        <v>7</v>
      </c>
      <c r="E21" s="74">
        <f t="shared" si="0"/>
        <v>11</v>
      </c>
      <c r="F21" s="74">
        <f t="shared" si="0"/>
        <v>4</v>
      </c>
      <c r="G21" s="74"/>
      <c r="J21" s="79" t="s">
        <v>222</v>
      </c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 t="s">
        <v>190</v>
      </c>
      <c r="Y21" s="76"/>
      <c r="Z21" s="76"/>
      <c r="AA21" s="76"/>
      <c r="AB21" s="76"/>
      <c r="AC21" s="76"/>
      <c r="AD21" s="76"/>
      <c r="AE21" s="76"/>
      <c r="AF21" s="76"/>
      <c r="AG21" s="76"/>
      <c r="AH21" s="76" t="s">
        <v>244</v>
      </c>
      <c r="AI21" s="76"/>
      <c r="AJ21" s="76"/>
      <c r="AK21" s="76"/>
      <c r="AL21" s="76"/>
      <c r="AM21" s="76"/>
      <c r="AN21" s="79" t="s">
        <v>229</v>
      </c>
      <c r="AO21" s="76"/>
    </row>
    <row r="22" spans="8:41" ht="12.75"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82" t="s">
        <v>191</v>
      </c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</row>
    <row r="23" spans="8:41" ht="12.75">
      <c r="H23" s="76" t="s">
        <v>133</v>
      </c>
      <c r="I23" s="76" t="s">
        <v>131</v>
      </c>
      <c r="J23" s="76" t="s">
        <v>133</v>
      </c>
      <c r="K23" s="76" t="s">
        <v>131</v>
      </c>
      <c r="L23" s="81" t="s">
        <v>133</v>
      </c>
      <c r="M23" s="76" t="s">
        <v>131</v>
      </c>
      <c r="N23" s="81" t="s">
        <v>133</v>
      </c>
      <c r="O23" s="76" t="s">
        <v>131</v>
      </c>
      <c r="P23" s="76" t="s">
        <v>133</v>
      </c>
      <c r="Q23" s="76" t="s">
        <v>131</v>
      </c>
      <c r="R23" s="81" t="s">
        <v>133</v>
      </c>
      <c r="S23" s="76" t="s">
        <v>131</v>
      </c>
      <c r="T23" s="76" t="s">
        <v>133</v>
      </c>
      <c r="U23" s="76" t="s">
        <v>131</v>
      </c>
      <c r="V23" s="76" t="s">
        <v>133</v>
      </c>
      <c r="W23" s="76" t="s">
        <v>131</v>
      </c>
      <c r="X23" s="81" t="s">
        <v>133</v>
      </c>
      <c r="Y23" s="76" t="s">
        <v>131</v>
      </c>
      <c r="Z23" s="81" t="s">
        <v>133</v>
      </c>
      <c r="AA23" s="76" t="s">
        <v>131</v>
      </c>
      <c r="AB23" s="76" t="s">
        <v>133</v>
      </c>
      <c r="AC23" s="76" t="s">
        <v>131</v>
      </c>
      <c r="AD23" s="76" t="s">
        <v>133</v>
      </c>
      <c r="AE23" s="76" t="s">
        <v>131</v>
      </c>
      <c r="AF23" s="81" t="s">
        <v>133</v>
      </c>
      <c r="AG23" s="76" t="s">
        <v>131</v>
      </c>
      <c r="AH23" s="76" t="s">
        <v>133</v>
      </c>
      <c r="AI23" s="76" t="s">
        <v>131</v>
      </c>
      <c r="AJ23" s="76" t="s">
        <v>133</v>
      </c>
      <c r="AK23" s="76" t="s">
        <v>131</v>
      </c>
      <c r="AL23" s="81" t="s">
        <v>133</v>
      </c>
      <c r="AM23" s="76" t="s">
        <v>131</v>
      </c>
      <c r="AN23" s="76" t="s">
        <v>133</v>
      </c>
      <c r="AO23" s="76" t="s">
        <v>131</v>
      </c>
    </row>
    <row r="24" spans="10:41" ht="12.75">
      <c r="J24" s="76"/>
      <c r="K24" s="76"/>
      <c r="L24" s="76">
        <v>4</v>
      </c>
      <c r="M24" s="76"/>
      <c r="N24" s="76">
        <v>5</v>
      </c>
      <c r="O24" s="76"/>
      <c r="P24" s="76"/>
      <c r="Q24" s="76"/>
      <c r="R24" s="76">
        <v>10</v>
      </c>
      <c r="S24" s="76"/>
      <c r="T24" s="76"/>
      <c r="U24" s="76"/>
      <c r="V24" s="76"/>
      <c r="W24" s="76"/>
      <c r="X24" s="76">
        <v>13</v>
      </c>
      <c r="Y24" s="76"/>
      <c r="Z24" s="76">
        <v>14</v>
      </c>
      <c r="AA24" s="76"/>
      <c r="AB24" s="76"/>
      <c r="AC24" s="76"/>
      <c r="AD24" s="76"/>
      <c r="AE24" s="76"/>
      <c r="AF24" s="76">
        <v>18</v>
      </c>
      <c r="AG24" s="76"/>
      <c r="AH24" s="76"/>
      <c r="AI24" s="76"/>
      <c r="AJ24" s="76"/>
      <c r="AK24" s="76"/>
      <c r="AL24" s="76">
        <v>21</v>
      </c>
      <c r="AM24" s="76"/>
      <c r="AN24" s="76"/>
      <c r="AO24" s="76"/>
    </row>
    <row r="25" spans="10:41" ht="12.75">
      <c r="J25" s="76"/>
      <c r="K25" s="76"/>
      <c r="L25" s="79" t="s">
        <v>258</v>
      </c>
      <c r="M25" s="76"/>
      <c r="N25" s="79" t="s">
        <v>266</v>
      </c>
      <c r="O25" s="76"/>
      <c r="P25" s="76"/>
      <c r="Q25" s="76"/>
      <c r="R25" s="76" t="s">
        <v>299</v>
      </c>
      <c r="S25" s="76"/>
      <c r="T25" s="76"/>
      <c r="U25" s="76"/>
      <c r="V25" s="76"/>
      <c r="W25" s="76"/>
      <c r="X25" s="76" t="s">
        <v>181</v>
      </c>
      <c r="Y25" s="76"/>
      <c r="Z25" s="76" t="s">
        <v>324</v>
      </c>
      <c r="AA25" s="76"/>
      <c r="AB25" s="76"/>
      <c r="AC25" s="76"/>
      <c r="AD25" s="76"/>
      <c r="AE25" s="76"/>
      <c r="AF25" s="76" t="s">
        <v>152</v>
      </c>
      <c r="AG25" s="76"/>
      <c r="AH25" s="76"/>
      <c r="AI25" s="76"/>
      <c r="AJ25" s="76"/>
      <c r="AK25" s="76"/>
      <c r="AL25" s="76" t="s">
        <v>338</v>
      </c>
      <c r="AM25" s="76"/>
      <c r="AN25" s="76"/>
      <c r="AO25" s="76"/>
    </row>
    <row r="26" spans="10:41" ht="12.75">
      <c r="J26" s="76"/>
      <c r="K26" s="76"/>
      <c r="L26" s="79" t="s">
        <v>259</v>
      </c>
      <c r="M26" s="76"/>
      <c r="N26" s="79" t="s">
        <v>73</v>
      </c>
      <c r="O26" s="76"/>
      <c r="P26" s="76"/>
      <c r="Q26" s="76"/>
      <c r="R26" s="76" t="s">
        <v>300</v>
      </c>
      <c r="S26" s="76"/>
      <c r="T26" s="76"/>
      <c r="U26" s="76"/>
      <c r="V26" s="76"/>
      <c r="W26" s="76"/>
      <c r="X26" s="76" t="s">
        <v>182</v>
      </c>
      <c r="Y26" s="76"/>
      <c r="Z26" s="76" t="s">
        <v>325</v>
      </c>
      <c r="AA26" s="76"/>
      <c r="AB26" s="76"/>
      <c r="AC26" s="76"/>
      <c r="AD26" s="76"/>
      <c r="AE26" s="76"/>
      <c r="AF26" s="76" t="s">
        <v>153</v>
      </c>
      <c r="AG26" s="76"/>
      <c r="AH26" s="76"/>
      <c r="AI26" s="76"/>
      <c r="AJ26" s="76"/>
      <c r="AK26" s="76"/>
      <c r="AL26" s="76" t="s">
        <v>339</v>
      </c>
      <c r="AM26" s="76"/>
      <c r="AN26" s="76"/>
      <c r="AO26" s="76"/>
    </row>
    <row r="27" spans="2:41" ht="12.75">
      <c r="B27" s="26" t="s">
        <v>293</v>
      </c>
      <c r="C27" s="108" t="s">
        <v>294</v>
      </c>
      <c r="J27" s="76"/>
      <c r="K27" s="76"/>
      <c r="L27" s="79" t="s">
        <v>46</v>
      </c>
      <c r="M27" s="76"/>
      <c r="N27" s="79" t="s">
        <v>267</v>
      </c>
      <c r="O27" s="76"/>
      <c r="P27" s="76"/>
      <c r="Q27" s="76"/>
      <c r="R27" s="76" t="s">
        <v>301</v>
      </c>
      <c r="S27" s="76"/>
      <c r="T27" s="76"/>
      <c r="U27" s="76"/>
      <c r="V27" s="76"/>
      <c r="W27" s="76"/>
      <c r="X27" s="76" t="s">
        <v>183</v>
      </c>
      <c r="Y27" s="76"/>
      <c r="Z27" s="76" t="s">
        <v>326</v>
      </c>
      <c r="AA27" s="76"/>
      <c r="AB27" s="76"/>
      <c r="AC27" s="76"/>
      <c r="AD27" s="76"/>
      <c r="AE27" s="76"/>
      <c r="AF27" s="76" t="s">
        <v>154</v>
      </c>
      <c r="AG27" s="76"/>
      <c r="AH27" s="76"/>
      <c r="AI27" s="76"/>
      <c r="AJ27" s="76"/>
      <c r="AK27" s="76"/>
      <c r="AL27" s="76" t="s">
        <v>340</v>
      </c>
      <c r="AM27" s="76"/>
      <c r="AN27" s="76"/>
      <c r="AO27" s="76"/>
    </row>
    <row r="28" spans="2:41" ht="12.75">
      <c r="B28" s="26" t="s">
        <v>295</v>
      </c>
      <c r="C28" s="109" t="s">
        <v>296</v>
      </c>
      <c r="J28" s="76"/>
      <c r="K28" s="76"/>
      <c r="L28" s="79" t="s">
        <v>260</v>
      </c>
      <c r="M28" s="76"/>
      <c r="N28" s="79" t="s">
        <v>75</v>
      </c>
      <c r="O28" s="76"/>
      <c r="P28" s="76"/>
      <c r="Q28" s="76"/>
      <c r="R28" s="76" t="s">
        <v>302</v>
      </c>
      <c r="S28" s="76"/>
      <c r="T28" s="76"/>
      <c r="U28" s="76"/>
      <c r="V28" s="76"/>
      <c r="W28" s="76"/>
      <c r="X28" s="76" t="s">
        <v>184</v>
      </c>
      <c r="Y28" s="76"/>
      <c r="Z28" s="76" t="s">
        <v>327</v>
      </c>
      <c r="AA28" s="76"/>
      <c r="AB28" s="76"/>
      <c r="AC28" s="76"/>
      <c r="AD28" s="76"/>
      <c r="AE28" s="76"/>
      <c r="AF28" s="76" t="s">
        <v>155</v>
      </c>
      <c r="AG28" s="76"/>
      <c r="AH28" s="76"/>
      <c r="AI28" s="76"/>
      <c r="AJ28" s="76"/>
      <c r="AK28" s="76"/>
      <c r="AL28" s="76" t="s">
        <v>341</v>
      </c>
      <c r="AM28" s="76"/>
      <c r="AN28" s="76"/>
      <c r="AO28" s="76"/>
    </row>
    <row r="29" spans="1:41" ht="12.75">
      <c r="A29" s="75" t="s">
        <v>297</v>
      </c>
      <c r="B29" s="75" t="s">
        <v>298</v>
      </c>
      <c r="J29" s="76"/>
      <c r="K29" s="76"/>
      <c r="L29" s="79" t="s">
        <v>261</v>
      </c>
      <c r="M29" s="76"/>
      <c r="N29" s="79" t="s">
        <v>76</v>
      </c>
      <c r="O29" s="76"/>
      <c r="P29" s="76"/>
      <c r="Q29" s="76"/>
      <c r="R29" s="76" t="s">
        <v>303</v>
      </c>
      <c r="S29" s="76"/>
      <c r="T29" s="76"/>
      <c r="U29" s="76"/>
      <c r="V29" s="76"/>
      <c r="W29" s="76"/>
      <c r="X29" s="76" t="s">
        <v>185</v>
      </c>
      <c r="Y29" s="76"/>
      <c r="Z29" s="76" t="s">
        <v>328</v>
      </c>
      <c r="AA29" s="76"/>
      <c r="AB29" s="76"/>
      <c r="AC29" s="76"/>
      <c r="AD29" s="76"/>
      <c r="AE29" s="76"/>
      <c r="AF29" s="76" t="s">
        <v>156</v>
      </c>
      <c r="AG29" s="76"/>
      <c r="AH29" s="76"/>
      <c r="AI29" s="76"/>
      <c r="AJ29" s="76"/>
      <c r="AK29" s="76"/>
      <c r="AL29" s="76" t="s">
        <v>342</v>
      </c>
      <c r="AM29" s="76"/>
      <c r="AN29" s="76"/>
      <c r="AO29" s="76"/>
    </row>
    <row r="30" spans="1:41" ht="12.75">
      <c r="A30" s="74">
        <v>1</v>
      </c>
      <c r="B30" s="119" t="s">
        <v>116</v>
      </c>
      <c r="C30" t="str">
        <f>IF(A30&gt;0,LOOKUP(REPT("z",255),CHOOSE({1,2,3,4},INDEX(Setup!$H$2:$AO$2,MATCH(A30,Setup!$H$4:$AO$4,0)),INDEX(Setup!$H$2:$AO$2,MATCH(A30,Setup!$H$14:$AO$14,0)),INDEX(Setup!$H$2:$AO$2,MATCH(A30,Setup!$H$24:$AO$24,0)),INDEX(Setup!$H$2:$AO$2,MATCH(A30,Setup!$H$34:$AO$34,0))))," ")</f>
        <v>Central Oklahoma</v>
      </c>
      <c r="D30" s="123"/>
      <c r="E30">
        <f>MATCH(C30,Setup!$H$2:$AO$2,0)</f>
        <v>3</v>
      </c>
      <c r="F30" s="74">
        <f ca="1">MATCH(A30,OFFSET(Setup!$H$2:$AO$42,0,(E30)-1,41,1),0)</f>
        <v>3</v>
      </c>
      <c r="J30" s="76"/>
      <c r="K30" s="76"/>
      <c r="L30" s="79" t="s">
        <v>44</v>
      </c>
      <c r="M30" s="76"/>
      <c r="N30" s="79" t="s">
        <v>74</v>
      </c>
      <c r="O30" s="76"/>
      <c r="P30" s="76"/>
      <c r="Q30" s="76"/>
      <c r="R30" s="76" t="s">
        <v>304</v>
      </c>
      <c r="S30" s="76"/>
      <c r="T30" s="76"/>
      <c r="U30" s="76"/>
      <c r="V30" s="76"/>
      <c r="W30" s="76"/>
      <c r="X30" s="76" t="s">
        <v>186</v>
      </c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</row>
    <row r="31" spans="1:41" ht="12.75">
      <c r="A31" s="74">
        <v>2</v>
      </c>
      <c r="B31" s="119" t="s">
        <v>25</v>
      </c>
      <c r="C31" t="str">
        <f>IF(A31&gt;0,LOOKUP(REPT("z",255),CHOOSE({1,2,3,4},INDEX(Setup!$H$2:$AO$2,MATCH(A31,Setup!$H$4:$AO$4,0)),INDEX(Setup!$H$2:$AO$2,MATCH(A31,Setup!$H$14:$AO$14,0)),INDEX(Setup!$H$2:$AO$2,MATCH(A31,Setup!$H$24:$AO$24,0)),INDEX(Setup!$H$2:$AO$2,MATCH(A31,Setup!$H$34:$AO$34,0))))," ")</f>
        <v>Culver-Stockton College</v>
      </c>
      <c r="D31" s="123"/>
      <c r="E31">
        <f>MATCH(C31,Setup!$H$2:$AO$2,0)</f>
        <v>5</v>
      </c>
      <c r="F31" s="74">
        <f ca="1">MATCH(A31,OFFSET(Setup!$H$2:$AO$42,0,(E31)-1,41,1),0)</f>
        <v>3</v>
      </c>
      <c r="J31" s="76"/>
      <c r="K31" s="76"/>
      <c r="L31" s="79" t="s">
        <v>262</v>
      </c>
      <c r="M31" s="76"/>
      <c r="N31" s="76"/>
      <c r="O31" s="76"/>
      <c r="P31" s="76"/>
      <c r="Q31" s="76"/>
      <c r="R31" s="118" t="s">
        <v>349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</row>
    <row r="32" spans="1:41" ht="12.75">
      <c r="A32" s="74">
        <v>3</v>
      </c>
      <c r="B32" s="119" t="s">
        <v>35</v>
      </c>
      <c r="C32" t="str">
        <f>IF(A32&gt;0,LOOKUP(REPT("z",255),CHOOSE({1,2,3,4},INDEX(Setup!$H$2:$AO$2,MATCH(A32,Setup!$H$4:$AO$4,0)),INDEX(Setup!$H$2:$AO$2,MATCH(A32,Setup!$H$14:$AO$14,0)),INDEX(Setup!$H$2:$AO$2,MATCH(A32,Setup!$H$24:$AO$24,0)),INDEX(Setup!$H$2:$AO$2,MATCH(A32,Setup!$H$34:$AO$34,0))))," ")</f>
        <v>Hastings College</v>
      </c>
      <c r="D32" s="123"/>
      <c r="E32">
        <f>MATCH(C32,Setup!$H$2:$AO$2,0)</f>
        <v>7</v>
      </c>
      <c r="F32" s="74">
        <f ca="1">MATCH(A32,OFFSET(Setup!$H$2:$AO$42,0,(E32)-1,41,1),0)</f>
        <v>3</v>
      </c>
      <c r="H32" s="78"/>
      <c r="I32" s="78"/>
      <c r="J32" s="78"/>
      <c r="K32" s="78"/>
      <c r="L32" s="82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</row>
    <row r="33" spans="1:41" ht="12.75">
      <c r="A33" s="74">
        <v>4</v>
      </c>
      <c r="B33" s="119" t="s">
        <v>39</v>
      </c>
      <c r="C33" t="str">
        <f>IF(A33&gt;0,LOOKUP(REPT("z",255),CHOOSE({1,2,3,4},INDEX(Setup!$H$2:$AO$2,MATCH(A33,Setup!$H$4:$AO$4,0)),INDEX(Setup!$H$2:$AO$2,MATCH(A33,Setup!$H$14:$AO$14,0)),INDEX(Setup!$H$2:$AO$2,MATCH(A33,Setup!$H$24:$AO$24,0)),INDEX(Setup!$H$2:$AO$2,MATCH(A33,Setup!$H$34:$AO$34,0))))," ")</f>
        <v>Culver-Stockton College</v>
      </c>
      <c r="D33" s="123"/>
      <c r="E33">
        <f>MATCH(C33,Setup!$H$2:$AO$2,0)</f>
        <v>5</v>
      </c>
      <c r="F33" s="74">
        <f ca="1">MATCH(A33,OFFSET(Setup!$H$2:$AO$42,0,(E33)-1,41,1),0)</f>
        <v>23</v>
      </c>
      <c r="G33" s="26"/>
      <c r="H33" s="76" t="s">
        <v>134</v>
      </c>
      <c r="I33" s="76" t="s">
        <v>131</v>
      </c>
      <c r="J33" s="76" t="s">
        <v>134</v>
      </c>
      <c r="K33" s="76" t="s">
        <v>131</v>
      </c>
      <c r="L33" s="81" t="s">
        <v>134</v>
      </c>
      <c r="M33" s="76" t="s">
        <v>131</v>
      </c>
      <c r="N33" s="81" t="s">
        <v>134</v>
      </c>
      <c r="O33" s="76" t="s">
        <v>131</v>
      </c>
      <c r="P33" s="76" t="s">
        <v>134</v>
      </c>
      <c r="Q33" s="76" t="s">
        <v>131</v>
      </c>
      <c r="R33" s="76" t="s">
        <v>134</v>
      </c>
      <c r="S33" s="76" t="s">
        <v>131</v>
      </c>
      <c r="T33" s="76" t="s">
        <v>134</v>
      </c>
      <c r="U33" s="76" t="s">
        <v>131</v>
      </c>
      <c r="V33" s="76" t="s">
        <v>134</v>
      </c>
      <c r="W33" s="76" t="s">
        <v>131</v>
      </c>
      <c r="X33" s="81" t="s">
        <v>134</v>
      </c>
      <c r="Y33" s="76" t="s">
        <v>131</v>
      </c>
      <c r="Z33" s="76" t="s">
        <v>134</v>
      </c>
      <c r="AA33" s="76" t="s">
        <v>131</v>
      </c>
      <c r="AB33" s="76" t="s">
        <v>134</v>
      </c>
      <c r="AC33" s="76" t="s">
        <v>131</v>
      </c>
      <c r="AD33" s="76" t="s">
        <v>134</v>
      </c>
      <c r="AE33" s="76" t="s">
        <v>131</v>
      </c>
      <c r="AF33" s="76" t="s">
        <v>134</v>
      </c>
      <c r="AG33" s="76" t="s">
        <v>131</v>
      </c>
      <c r="AH33" s="76" t="s">
        <v>134</v>
      </c>
      <c r="AI33" s="76" t="s">
        <v>131</v>
      </c>
      <c r="AJ33" s="76" t="s">
        <v>134</v>
      </c>
      <c r="AK33" s="76" t="s">
        <v>131</v>
      </c>
      <c r="AL33" s="81" t="s">
        <v>134</v>
      </c>
      <c r="AM33" s="76" t="s">
        <v>131</v>
      </c>
      <c r="AN33" s="76" t="s">
        <v>134</v>
      </c>
      <c r="AO33" s="76" t="s">
        <v>131</v>
      </c>
    </row>
    <row r="34" spans="1:41" ht="12.75">
      <c r="A34" s="74">
        <v>5</v>
      </c>
      <c r="B34" s="119" t="s">
        <v>72</v>
      </c>
      <c r="C34" t="str">
        <f>IF(A34&gt;0,LOOKUP(REPT("z",255),CHOOSE({1,2,3,4},INDEX(Setup!$H$2:$AO$2,MATCH(A34,Setup!$H$4:$AO$4,0)),INDEX(Setup!$H$2:$AO$2,MATCH(A34,Setup!$H$14:$AO$14,0)),INDEX(Setup!$H$2:$AO$2,MATCH(A34,Setup!$H$24:$AO$24,0)),INDEX(Setup!$H$2:$AO$2,MATCH(A34,Setup!$H$34:$AO$34,0))))," ")</f>
        <v>Hastings College</v>
      </c>
      <c r="D34" s="123"/>
      <c r="E34">
        <f>MATCH(C34,Setup!$H$2:$AO$2,0)</f>
        <v>7</v>
      </c>
      <c r="F34" s="74">
        <f ca="1">MATCH(A34,OFFSET(Setup!$H$2:$AO$42,0,(E34)-1,41,1),0)</f>
        <v>23</v>
      </c>
      <c r="G34" s="26"/>
      <c r="J34" s="76"/>
      <c r="K34" s="76"/>
      <c r="L34" s="76">
        <v>26</v>
      </c>
      <c r="M34" s="76"/>
      <c r="N34" s="76">
        <v>27</v>
      </c>
      <c r="O34" s="76"/>
      <c r="P34" s="76"/>
      <c r="Q34" s="76"/>
      <c r="R34" s="76"/>
      <c r="S34" s="76"/>
      <c r="T34" s="76"/>
      <c r="U34" s="76"/>
      <c r="V34" s="76"/>
      <c r="W34" s="76"/>
      <c r="X34" s="76">
        <v>33</v>
      </c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>
        <v>37</v>
      </c>
      <c r="AM34" s="76"/>
      <c r="AN34" s="76"/>
      <c r="AO34" s="76"/>
    </row>
    <row r="35" spans="1:41" ht="12.75">
      <c r="A35" s="74">
        <v>6</v>
      </c>
      <c r="B35" s="119" t="s">
        <v>117</v>
      </c>
      <c r="C35" t="str">
        <f>IF(A35&gt;0,LOOKUP(REPT("z",255),CHOOSE({1,2,3,4},INDEX(Setup!$H$2:$AO$2,MATCH(A35,Setup!$H$4:$AO$4,0)),INDEX(Setup!$H$2:$AO$2,MATCH(A35,Setup!$H$14:$AO$14,0)),INDEX(Setup!$H$2:$AO$2,MATCH(A35,Setup!$H$24:$AO$24,0)),INDEX(Setup!$H$2:$AO$2,MATCH(A35,Setup!$H$34:$AO$34,0))))," ")</f>
        <v>Iowa Central Community College</v>
      </c>
      <c r="D35" s="123"/>
      <c r="E35">
        <f>MATCH(C35,Setup!$H$2:$AO$2,0)</f>
        <v>9</v>
      </c>
      <c r="F35" s="74">
        <f ca="1">MATCH(A35,OFFSET(Setup!$H$2:$AO$42,0,(E35)-1,41,1),0)</f>
        <v>3</v>
      </c>
      <c r="J35" s="76"/>
      <c r="K35" s="76"/>
      <c r="L35" s="79" t="s">
        <v>263</v>
      </c>
      <c r="M35" s="76"/>
      <c r="N35" s="79" t="s">
        <v>87</v>
      </c>
      <c r="O35" s="76"/>
      <c r="P35" s="76"/>
      <c r="Q35" s="76"/>
      <c r="R35" s="76"/>
      <c r="S35" s="76"/>
      <c r="T35" s="76"/>
      <c r="U35" s="76"/>
      <c r="V35" s="76"/>
      <c r="W35" s="76"/>
      <c r="X35" s="76" t="s">
        <v>54</v>
      </c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 t="s">
        <v>59</v>
      </c>
      <c r="AM35" s="76"/>
      <c r="AN35" s="76"/>
      <c r="AO35" s="76"/>
    </row>
    <row r="36" spans="1:41" ht="12.75">
      <c r="A36" s="74">
        <v>7</v>
      </c>
      <c r="B36" s="119" t="s">
        <v>135</v>
      </c>
      <c r="C36" t="str">
        <f>IF(A36&gt;0,LOOKUP(REPT("z",255),CHOOSE({1,2,3,4},INDEX(Setup!$H$2:$AO$2,MATCH(A36,Setup!$H$4:$AO$4,0)),INDEX(Setup!$H$2:$AO$2,MATCH(A36,Setup!$H$14:$AO$14,0)),INDEX(Setup!$H$2:$AO$2,MATCH(A36,Setup!$H$24:$AO$24,0)),INDEX(Setup!$H$2:$AO$2,MATCH(A36,Setup!$H$34:$AO$34,0))))," ")</f>
        <v>Kansas State</v>
      </c>
      <c r="D36" s="123"/>
      <c r="E36">
        <f>MATCH(C36,Setup!$H$2:$AO$2,0)</f>
        <v>13</v>
      </c>
      <c r="F36" s="74">
        <f ca="1">MATCH(A36,OFFSET(Setup!$H$2:$AO$42,0,(E36)-1,41,1),0)</f>
        <v>3</v>
      </c>
      <c r="J36" s="76"/>
      <c r="K36" s="76"/>
      <c r="L36" s="79" t="s">
        <v>43</v>
      </c>
      <c r="M36" s="76"/>
      <c r="N36" s="79" t="s">
        <v>198</v>
      </c>
      <c r="O36" s="76"/>
      <c r="P36" s="76"/>
      <c r="Q36" s="76"/>
      <c r="R36" s="76"/>
      <c r="S36" s="76"/>
      <c r="T36" s="76"/>
      <c r="U36" s="76"/>
      <c r="V36" s="76"/>
      <c r="W36" s="76"/>
      <c r="X36" s="76" t="s">
        <v>192</v>
      </c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 t="s">
        <v>60</v>
      </c>
      <c r="AM36" s="76"/>
      <c r="AN36" s="76"/>
      <c r="AO36" s="76"/>
    </row>
    <row r="37" spans="1:41" ht="12.75">
      <c r="A37" s="74">
        <v>8</v>
      </c>
      <c r="B37" s="119" t="s">
        <v>29</v>
      </c>
      <c r="C37" t="str">
        <f>IF(A37&gt;0,LOOKUP(REPT("z",255),CHOOSE({1,2,3,4},INDEX(Setup!$H$2:$AO$2,MATCH(A37,Setup!$H$4:$AO$4,0)),INDEX(Setup!$H$2:$AO$2,MATCH(A37,Setup!$H$14:$AO$14,0)),INDEX(Setup!$H$2:$AO$2,MATCH(A37,Setup!$H$24:$AO$24,0)),INDEX(Setup!$H$2:$AO$2,MATCH(A37,Setup!$H$34:$AO$34,0))))," ")</f>
        <v>Iowa State University</v>
      </c>
      <c r="D37" s="123"/>
      <c r="E37">
        <f>MATCH(C37,Setup!$H$2:$AO$2,0)</f>
        <v>11</v>
      </c>
      <c r="F37" s="74">
        <f ca="1">MATCH(A37,OFFSET(Setup!$H$2:$AO$42,0,(E37)-1,41,1),0)</f>
        <v>3</v>
      </c>
      <c r="J37" s="76"/>
      <c r="K37" s="76"/>
      <c r="L37" s="118" t="s">
        <v>255</v>
      </c>
      <c r="M37" s="76"/>
      <c r="N37" s="79" t="s">
        <v>199</v>
      </c>
      <c r="O37" s="76"/>
      <c r="P37" s="76"/>
      <c r="Q37" s="76"/>
      <c r="R37" s="76"/>
      <c r="S37" s="76"/>
      <c r="T37" s="76"/>
      <c r="U37" s="76"/>
      <c r="V37" s="76"/>
      <c r="W37" s="76"/>
      <c r="X37" s="76" t="s">
        <v>193</v>
      </c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 t="s">
        <v>343</v>
      </c>
      <c r="AM37" s="76"/>
      <c r="AN37" s="76"/>
      <c r="AO37" s="76"/>
    </row>
    <row r="38" spans="1:41" ht="12.75">
      <c r="A38" s="74">
        <v>9</v>
      </c>
      <c r="B38" s="119" t="s">
        <v>62</v>
      </c>
      <c r="C38" t="str">
        <f>IF(A38&gt;0,LOOKUP(REPT("z",255),CHOOSE({1,2,3,4},INDEX(Setup!$H$2:$AO$2,MATCH(A38,Setup!$H$4:$AO$4,0)),INDEX(Setup!$H$2:$AO$2,MATCH(A38,Setup!$H$14:$AO$14,0)),INDEX(Setup!$H$2:$AO$2,MATCH(A38,Setup!$H$24:$AO$24,0)),INDEX(Setup!$H$2:$AO$2,MATCH(A38,Setup!$H$34:$AO$34,0))))," ")</f>
        <v>Missouri Western State</v>
      </c>
      <c r="D38" s="123"/>
      <c r="E38">
        <f>MATCH(C38,Setup!$H$2:$AO$2,0)</f>
        <v>15</v>
      </c>
      <c r="F38" s="74">
        <f ca="1">MATCH(A38,OFFSET(Setup!$H$2:$AO$42,0,(E38)-1,41,1),0)</f>
        <v>3</v>
      </c>
      <c r="J38" s="76"/>
      <c r="K38" s="76"/>
      <c r="L38" s="79" t="s">
        <v>264</v>
      </c>
      <c r="M38" s="76"/>
      <c r="N38" s="79" t="s">
        <v>200</v>
      </c>
      <c r="O38" s="76"/>
      <c r="P38" s="76"/>
      <c r="Q38" s="76"/>
      <c r="R38" s="76"/>
      <c r="S38" s="76"/>
      <c r="T38" s="76"/>
      <c r="U38" s="76"/>
      <c r="V38" s="76"/>
      <c r="W38" s="76"/>
      <c r="X38" s="76" t="s">
        <v>52</v>
      </c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 t="s">
        <v>344</v>
      </c>
      <c r="AM38" s="76"/>
      <c r="AN38" s="76"/>
      <c r="AO38" s="76"/>
    </row>
    <row r="39" spans="1:41" ht="12.75">
      <c r="A39" s="74">
        <v>10</v>
      </c>
      <c r="B39" s="119" t="s">
        <v>345</v>
      </c>
      <c r="C39" t="str">
        <f>IF(A39&gt;0,LOOKUP(REPT("z",255),CHOOSE({1,2,3,4},INDEX(Setup!$H$2:$AO$2,MATCH(A39,Setup!$H$4:$AO$4,0)),INDEX(Setup!$H$2:$AO$2,MATCH(A39,Setup!$H$14:$AO$14,0)),INDEX(Setup!$H$2:$AO$2,MATCH(A39,Setup!$H$24:$AO$24,0)),INDEX(Setup!$H$2:$AO$2,MATCH(A39,Setup!$H$34:$AO$34,0))))," ")</f>
        <v>Iowa State University</v>
      </c>
      <c r="D39" s="123"/>
      <c r="E39">
        <f>MATCH(C39,Setup!$H$2:$AO$2,0)</f>
        <v>11</v>
      </c>
      <c r="F39" s="74">
        <f ca="1">MATCH(A39,OFFSET(Setup!$H$2:$AO$42,0,(E39)-1,41,1),0)</f>
        <v>23</v>
      </c>
      <c r="G39" s="26"/>
      <c r="J39" s="76"/>
      <c r="K39" s="76"/>
      <c r="L39" s="79" t="s">
        <v>40</v>
      </c>
      <c r="M39" s="76"/>
      <c r="N39" s="79" t="s">
        <v>80</v>
      </c>
      <c r="O39" s="76"/>
      <c r="P39" s="76"/>
      <c r="Q39" s="76"/>
      <c r="R39" s="76"/>
      <c r="S39" s="76"/>
      <c r="T39" s="76"/>
      <c r="U39" s="76"/>
      <c r="V39" s="76"/>
      <c r="W39" s="76"/>
      <c r="X39" s="76" t="s">
        <v>194</v>
      </c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 t="s">
        <v>61</v>
      </c>
      <c r="AM39" s="76"/>
      <c r="AN39" s="76"/>
      <c r="AO39" s="76"/>
    </row>
    <row r="40" spans="1:41" ht="12.75">
      <c r="A40" s="74">
        <v>11</v>
      </c>
      <c r="B40" s="119" t="s">
        <v>24</v>
      </c>
      <c r="C40" t="str">
        <f>IF(A40&gt;0,LOOKUP(REPT("z",255),CHOOSE({1,2,3,4},INDEX(Setup!$H$2:$AO$2,MATCH(A40,Setup!$H$4:$AO$4,0)),INDEX(Setup!$H$2:$AO$2,MATCH(A40,Setup!$H$14:$AO$14,0)),INDEX(Setup!$H$2:$AO$2,MATCH(A40,Setup!$H$24:$AO$24,0)),INDEX(Setup!$H$2:$AO$2,MATCH(A40,Setup!$H$34:$AO$34,0))))," ")</f>
        <v>Morningside College</v>
      </c>
      <c r="D40" s="123"/>
      <c r="E40">
        <f>MATCH(C40,Setup!$H$2:$AO$2,0)</f>
        <v>17</v>
      </c>
      <c r="F40" s="74">
        <f ca="1">MATCH(A40,OFFSET(Setup!$H$2:$AO$42,0,(E40)-1,41,1),0)</f>
        <v>3</v>
      </c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 t="s">
        <v>195</v>
      </c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</row>
    <row r="41" spans="1:41" ht="12.75">
      <c r="A41" s="74">
        <v>12</v>
      </c>
      <c r="B41" s="119" t="s">
        <v>118</v>
      </c>
      <c r="C41" t="str">
        <f>IF(A41&gt;0,LOOKUP(REPT("z",255),CHOOSE({1,2,3,4},INDEX(Setup!$H$2:$AO$2,MATCH(A41,Setup!$H$4:$AO$4,0)),INDEX(Setup!$H$2:$AO$2,MATCH(A41,Setup!$H$14:$AO$14,0)),INDEX(Setup!$H$2:$AO$2,MATCH(A41,Setup!$H$24:$AO$24,0)),INDEX(Setup!$H$2:$AO$2,MATCH(A41,Setup!$H$34:$AO$34,0))))," ")</f>
        <v>Ottawa University</v>
      </c>
      <c r="D41" s="123"/>
      <c r="E41">
        <f>MATCH(C41,Setup!$H$2:$AO$2,0)</f>
        <v>19</v>
      </c>
      <c r="F41" s="74">
        <f ca="1">MATCH(A41,OFFSET(Setup!$H$2:$AO$42,0,(E41)-1,41,1),0)</f>
        <v>3</v>
      </c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 t="s">
        <v>196</v>
      </c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</row>
    <row r="42" spans="1:41" ht="12.75">
      <c r="A42" s="74">
        <v>13</v>
      </c>
      <c r="B42" s="119" t="s">
        <v>30</v>
      </c>
      <c r="C42" t="str">
        <f>IF(A42&gt;0,LOOKUP(REPT("z",255),CHOOSE({1,2,3,4},INDEX(Setup!$H$2:$AO$2,MATCH(A42,Setup!$H$4:$AO$4,0)),INDEX(Setup!$H$2:$AO$2,MATCH(A42,Setup!$H$14:$AO$14,0)),INDEX(Setup!$H$2:$AO$2,MATCH(A42,Setup!$H$24:$AO$24,0)),INDEX(Setup!$H$2:$AO$2,MATCH(A42,Setup!$H$34:$AO$34,0))))," ")</f>
        <v>Morningside College</v>
      </c>
      <c r="D42" s="123"/>
      <c r="E42">
        <f>MATCH(C42,Setup!$H$2:$AO$2,0)</f>
        <v>17</v>
      </c>
      <c r="F42" s="74">
        <f ca="1">MATCH(A42,OFFSET(Setup!$H$2:$AO$42,0,(E42)-1,41,1),0)</f>
        <v>23</v>
      </c>
      <c r="G42" s="26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  <row r="43" spans="1:7" ht="12.75">
      <c r="A43" s="74">
        <v>14</v>
      </c>
      <c r="B43" s="119" t="s">
        <v>346</v>
      </c>
      <c r="C43" t="str">
        <f>IF(A43&gt;0,LOOKUP(REPT("z",255),CHOOSE({1,2,3,4},INDEX(Setup!$H$2:$AO$2,MATCH(A43,Setup!$H$4:$AO$4,0)),INDEX(Setup!$H$2:$AO$2,MATCH(A43,Setup!$H$14:$AO$14,0)),INDEX(Setup!$H$2:$AO$2,MATCH(A43,Setup!$H$24:$AO$24,0)),INDEX(Setup!$H$2:$AO$2,MATCH(A43,Setup!$H$34:$AO$34,0))))," ")</f>
        <v>Ottawa University</v>
      </c>
      <c r="D43" s="123"/>
      <c r="E43">
        <f>MATCH(C43,Setup!$H$2:$AO$2,0)</f>
        <v>19</v>
      </c>
      <c r="F43" s="74">
        <f ca="1">MATCH(A43,OFFSET(Setup!$H$2:$AO$42,0,(E43)-1,41,1),0)</f>
        <v>23</v>
      </c>
      <c r="G43" s="26"/>
    </row>
    <row r="44" spans="1:6" ht="12.75">
      <c r="A44" s="74">
        <v>15</v>
      </c>
      <c r="B44" s="119" t="s">
        <v>22</v>
      </c>
      <c r="C44" t="str">
        <f>IF(A44&gt;0,LOOKUP(REPT("z",255),CHOOSE({1,2,3,4},INDEX(Setup!$H$2:$AO$2,MATCH(A44,Setup!$H$4:$AO$4,0)),INDEX(Setup!$H$2:$AO$2,MATCH(A44,Setup!$H$14:$AO$14,0)),INDEX(Setup!$H$2:$AO$2,MATCH(A44,Setup!$H$24:$AO$24,0)),INDEX(Setup!$H$2:$AO$2,MATCH(A44,Setup!$H$34:$AO$34,0))))," ")</f>
        <v>University of Central Missouri</v>
      </c>
      <c r="D44" s="123"/>
      <c r="E44">
        <f>MATCH(C44,Setup!$H$2:$AO$2,0)</f>
        <v>21</v>
      </c>
      <c r="F44" s="74">
        <f ca="1">MATCH(A44,OFFSET(Setup!$H$2:$AO$42,0,(E44)-1,41,1),0)</f>
        <v>3</v>
      </c>
    </row>
    <row r="45" spans="1:6" ht="12.75">
      <c r="A45" s="74">
        <v>16</v>
      </c>
      <c r="B45" s="119" t="s">
        <v>120</v>
      </c>
      <c r="C45" t="str">
        <f>IF(A45&gt;0,LOOKUP(REPT("z",255),CHOOSE({1,2,3,4},INDEX(Setup!$H$2:$AO$2,MATCH(A45,Setup!$H$4:$AO$4,0)),INDEX(Setup!$H$2:$AO$2,MATCH(A45,Setup!$H$14:$AO$14,0)),INDEX(Setup!$H$2:$AO$2,MATCH(A45,Setup!$H$24:$AO$24,0)),INDEX(Setup!$H$2:$AO$2,MATCH(A45,Setup!$H$34:$AO$34,0))))," ")</f>
        <v>University of Nebraska</v>
      </c>
      <c r="D45" s="123"/>
      <c r="E45">
        <f>MATCH(C45,Setup!$H$2:$AO$2,0)</f>
        <v>25</v>
      </c>
      <c r="F45" s="74">
        <f ca="1">MATCH(A45,OFFSET(Setup!$H$2:$AO$42,0,(E45)-1,41,1),0)</f>
        <v>3</v>
      </c>
    </row>
    <row r="46" spans="1:6" ht="12.75">
      <c r="A46" s="74">
        <v>17</v>
      </c>
      <c r="B46" s="119" t="s">
        <v>121</v>
      </c>
      <c r="C46" t="str">
        <f>IF(A46&gt;0,LOOKUP(REPT("z",255),CHOOSE({1,2,3,4},INDEX(Setup!$H$2:$AO$2,MATCH(A46,Setup!$H$4:$AO$4,0)),INDEX(Setup!$H$2:$AO$2,MATCH(A46,Setup!$H$14:$AO$14,0)),INDEX(Setup!$H$2:$AO$2,MATCH(A46,Setup!$H$24:$AO$24,0)),INDEX(Setup!$H$2:$AO$2,MATCH(A46,Setup!$H$34:$AO$34,0))))," ")</f>
        <v>West Texas AM</v>
      </c>
      <c r="D46" s="123"/>
      <c r="E46">
        <f>MATCH(C46,Setup!$H$2:$AO$2,0)</f>
        <v>27</v>
      </c>
      <c r="F46" s="74">
        <f ca="1">MATCH(A46,OFFSET(Setup!$H$2:$AO$42,0,(E46)-1,41,1),0)</f>
        <v>3</v>
      </c>
    </row>
    <row r="47" spans="1:7" ht="12.75">
      <c r="A47" s="74">
        <v>18</v>
      </c>
      <c r="B47" s="119" t="s">
        <v>347</v>
      </c>
      <c r="C47" t="str">
        <f>IF(A47&gt;0,LOOKUP(REPT("z",255),CHOOSE({1,2,3,4},INDEX(Setup!$H$2:$AO$2,MATCH(A47,Setup!$H$4:$AO$4,0)),INDEX(Setup!$H$2:$AO$2,MATCH(A47,Setup!$H$14:$AO$14,0)),INDEX(Setup!$H$2:$AO$2,MATCH(A47,Setup!$H$24:$AO$24,0)),INDEX(Setup!$H$2:$AO$2,MATCH(A47,Setup!$H$34:$AO$34,0))))," ")</f>
        <v>University of Nebraska</v>
      </c>
      <c r="D47" s="123"/>
      <c r="E47">
        <f>MATCH(C47,Setup!$H$2:$AO$2,0)</f>
        <v>25</v>
      </c>
      <c r="F47" s="74">
        <f ca="1">MATCH(A47,OFFSET(Setup!$H$2:$AO$42,0,(E47)-1,41,1),0)</f>
        <v>23</v>
      </c>
      <c r="G47" s="26"/>
    </row>
    <row r="48" spans="1:6" ht="12.75">
      <c r="A48" s="74">
        <v>19</v>
      </c>
      <c r="B48" s="119" t="s">
        <v>123</v>
      </c>
      <c r="C48" t="str">
        <f>IF(A48&gt;0,LOOKUP(REPT("z",255),CHOOSE({1,2,3,4},INDEX(Setup!$H$2:$AO$2,MATCH(A48,Setup!$H$4:$AO$4,0)),INDEX(Setup!$H$2:$AO$2,MATCH(A48,Setup!$H$14:$AO$14,0)),INDEX(Setup!$H$2:$AO$2,MATCH(A48,Setup!$H$24:$AO$24,0)),INDEX(Setup!$H$2:$AO$2,MATCH(A48,Setup!$H$34:$AO$34,0))))," ")</f>
        <v>Wichita State University</v>
      </c>
      <c r="D48" s="123"/>
      <c r="E48">
        <f>MATCH(C48,Setup!$H$2:$AO$2,0)</f>
        <v>31</v>
      </c>
      <c r="F48" s="74">
        <f ca="1">MATCH(A48,OFFSET(Setup!$H$2:$AO$42,0,(E48)-1,41,1),0)</f>
        <v>3</v>
      </c>
    </row>
    <row r="49" spans="1:6" ht="12.75">
      <c r="A49" s="74">
        <v>20</v>
      </c>
      <c r="B49" s="119" t="s">
        <v>122</v>
      </c>
      <c r="C49" t="str">
        <f>IF(A49&gt;0,LOOKUP(REPT("z",255),CHOOSE({1,2,3,4},INDEX(Setup!$H$2:$AO$2,MATCH(A49,Setup!$H$4:$AO$4,0)),INDEX(Setup!$H$2:$AO$2,MATCH(A49,Setup!$H$14:$AO$14,0)),INDEX(Setup!$H$2:$AO$2,MATCH(A49,Setup!$H$24:$AO$24,0)),INDEX(Setup!$H$2:$AO$2,MATCH(A49,Setup!$H$34:$AO$34,0))))," ")</f>
        <v>Western Illinois University</v>
      </c>
      <c r="D49" s="123"/>
      <c r="E49">
        <f>MATCH(C49,Setup!$H$2:$AO$2,0)</f>
        <v>29</v>
      </c>
      <c r="F49" s="74">
        <f ca="1">MATCH(A49,OFFSET(Setup!$H$2:$AO$42,0,(E49)-1,41,1),0)</f>
        <v>3</v>
      </c>
    </row>
    <row r="50" spans="1:7" ht="12.75">
      <c r="A50" s="74">
        <v>21</v>
      </c>
      <c r="B50" s="119" t="s">
        <v>348</v>
      </c>
      <c r="C50" t="str">
        <f>IF(A50&gt;0,LOOKUP(REPT("z",255),CHOOSE({1,2,3,4},INDEX(Setup!$H$2:$AO$2,MATCH(A50,Setup!$H$4:$AO$4,0)),INDEX(Setup!$H$2:$AO$2,MATCH(A50,Setup!$H$14:$AO$14,0)),INDEX(Setup!$H$2:$AO$2,MATCH(A50,Setup!$H$24:$AO$24,0)),INDEX(Setup!$H$2:$AO$2,MATCH(A50,Setup!$H$34:$AO$34,0))))," ")</f>
        <v>Wichita State University</v>
      </c>
      <c r="D50" s="123"/>
      <c r="E50">
        <f>MATCH(C50,Setup!$H$2:$AO$2,0)</f>
        <v>31</v>
      </c>
      <c r="F50" s="74">
        <f ca="1">MATCH(A50,OFFSET(Setup!$H$2:$AO$42,0,(E50)-1,41,1),0)</f>
        <v>23</v>
      </c>
      <c r="G50" s="26"/>
    </row>
    <row r="51" spans="1:6" ht="12.75">
      <c r="A51" s="74">
        <v>22</v>
      </c>
      <c r="B51" t="str">
        <f aca="true" t="shared" si="1" ref="B51:B69">_xlfn.IFERROR(CONCATENATE(C51," ",G51),"")</f>
        <v/>
      </c>
      <c r="C51" t="e">
        <f>IF(A51&gt;0,LOOKUP(REPT("z",255),CHOOSE({1,2,3,4},INDEX(Setup!$H$2:$AO$2,MATCH(A51,Setup!$H$4:$AO$4,0)),INDEX(Setup!$H$2:$AO$2,MATCH(A51,Setup!$H$14:$AO$14,0)),INDEX(Setup!$H$2:$AO$2,MATCH(A51,Setup!$H$24:$AO$24,0)),INDEX(Setup!$H$2:$AO$2,MATCH(A51,Setup!$H$34:$AO$34,0))))," ")</f>
        <v>#N/A</v>
      </c>
      <c r="D51" s="74" t="e">
        <f ca="1">INDEX(Setup!$H$2:$AO$42,(F51)-1,E51)</f>
        <v>#N/A</v>
      </c>
      <c r="E51" t="e">
        <f>MATCH(C51,Setup!$H$2:$AO$2,0)</f>
        <v>#N/A</v>
      </c>
      <c r="F51" s="74" t="e">
        <f ca="1">MATCH(A51,OFFSET(Setup!$H$2:$AO$42,0,(E51)-1,41,1),0)</f>
        <v>#N/A</v>
      </c>
    </row>
    <row r="52" spans="1:6" ht="12.75">
      <c r="A52" s="74">
        <v>23</v>
      </c>
      <c r="B52" s="119" t="s">
        <v>116</v>
      </c>
      <c r="C52" t="str">
        <f>IF(A52&gt;0,LOOKUP(REPT("z",255),CHOOSE({1,2,3,4},INDEX(Setup!$H$2:$AO$2,MATCH(A52,Setup!$H$4:$AO$4,0)),INDEX(Setup!$H$2:$AO$2,MATCH(A52,Setup!$H$14:$AO$14,0)),INDEX(Setup!$H$2:$AO$2,MATCH(A52,Setup!$H$24:$AO$24,0)),INDEX(Setup!$H$2:$AO$2,MATCH(A52,Setup!$H$34:$AO$34,0))))," ")</f>
        <v>Central Oklahoma</v>
      </c>
      <c r="D52" s="123"/>
      <c r="E52">
        <f>MATCH(C52,Setup!$H$2:$AO$2,0)</f>
        <v>3</v>
      </c>
      <c r="F52" s="74">
        <f ca="1">MATCH(A52,OFFSET(Setup!$H$2:$AO$42,0,(E52)-1,41,1),0)</f>
        <v>13</v>
      </c>
    </row>
    <row r="53" spans="1:6" ht="12.75">
      <c r="A53" s="74">
        <v>24</v>
      </c>
      <c r="B53" s="119" t="s">
        <v>25</v>
      </c>
      <c r="C53" t="str">
        <f>IF(A53&gt;0,LOOKUP(REPT("z",255),CHOOSE({1,2,3,4},INDEX(Setup!$H$2:$AO$2,MATCH(A53,Setup!$H$4:$AO$4,0)),INDEX(Setup!$H$2:$AO$2,MATCH(A53,Setup!$H$14:$AO$14,0)),INDEX(Setup!$H$2:$AO$2,MATCH(A53,Setup!$H$24:$AO$24,0)),INDEX(Setup!$H$2:$AO$2,MATCH(A53,Setup!$H$34:$AO$34,0))))," ")</f>
        <v>Culver-Stockton College</v>
      </c>
      <c r="E53">
        <f>MATCH(C53,Setup!$H$2:$AO$2,0)</f>
        <v>5</v>
      </c>
      <c r="F53" s="74">
        <f ca="1">MATCH(A53,OFFSET(Setup!$H$2:$AO$42,0,(E53)-1,41,1),0)</f>
        <v>13</v>
      </c>
    </row>
    <row r="54" spans="1:6" ht="12.75">
      <c r="A54" s="74">
        <v>25</v>
      </c>
      <c r="B54" s="119" t="s">
        <v>35</v>
      </c>
      <c r="C54" t="str">
        <f>IF(A54&gt;0,LOOKUP(REPT("z",255),CHOOSE({1,2,3,4},INDEX(Setup!$H$2:$AO$2,MATCH(A54,Setup!$H$4:$AO$4,0)),INDEX(Setup!$H$2:$AO$2,MATCH(A54,Setup!$H$14:$AO$14,0)),INDEX(Setup!$H$2:$AO$2,MATCH(A54,Setup!$H$24:$AO$24,0)),INDEX(Setup!$H$2:$AO$2,MATCH(A54,Setup!$H$34:$AO$34,0))))," ")</f>
        <v>Hastings College</v>
      </c>
      <c r="E54">
        <f>MATCH(C54,Setup!$H$2:$AO$2,0)</f>
        <v>7</v>
      </c>
      <c r="F54" s="74">
        <f ca="1">MATCH(A54,OFFSET(Setup!$H$2:$AO$42,0,(E54)-1,41,1),0)</f>
        <v>13</v>
      </c>
    </row>
    <row r="55" spans="1:7" ht="12.75">
      <c r="A55" s="74">
        <v>26</v>
      </c>
      <c r="B55" s="119" t="s">
        <v>39</v>
      </c>
      <c r="C55" t="str">
        <f>IF(A55&gt;0,LOOKUP(REPT("z",255),CHOOSE({1,2,3,4},INDEX(Setup!$H$2:$AO$2,MATCH(A55,Setup!$H$4:$AO$4,0)),INDEX(Setup!$H$2:$AO$2,MATCH(A55,Setup!$H$14:$AO$14,0)),INDEX(Setup!$H$2:$AO$2,MATCH(A55,Setup!$H$24:$AO$24,0)),INDEX(Setup!$H$2:$AO$2,MATCH(A55,Setup!$H$34:$AO$34,0))))," ")</f>
        <v>Culver-Stockton College</v>
      </c>
      <c r="E55">
        <f>MATCH(C55,Setup!$H$2:$AO$2,0)</f>
        <v>5</v>
      </c>
      <c r="F55" s="74">
        <f ca="1">MATCH(A55,OFFSET(Setup!$H$2:$AO$42,0,(E55)-1,41,1),0)</f>
        <v>33</v>
      </c>
      <c r="G55" s="26"/>
    </row>
    <row r="56" spans="1:7" ht="12.75">
      <c r="A56" s="74">
        <v>27</v>
      </c>
      <c r="B56" s="119" t="s">
        <v>72</v>
      </c>
      <c r="C56" t="str">
        <f>IF(A56&gt;0,LOOKUP(REPT("z",255),CHOOSE({1,2,3,4},INDEX(Setup!$H$2:$AO$2,MATCH(A56,Setup!$H$4:$AO$4,0)),INDEX(Setup!$H$2:$AO$2,MATCH(A56,Setup!$H$14:$AO$14,0)),INDEX(Setup!$H$2:$AO$2,MATCH(A56,Setup!$H$24:$AO$24,0)),INDEX(Setup!$H$2:$AO$2,MATCH(A56,Setup!$H$34:$AO$34,0))))," ")</f>
        <v>Hastings College</v>
      </c>
      <c r="E56">
        <f>MATCH(C56,Setup!$H$2:$AO$2,0)</f>
        <v>7</v>
      </c>
      <c r="F56" s="74">
        <f ca="1">MATCH(A56,OFFSET(Setup!$H$2:$AO$42,0,(E56)-1,41,1),0)</f>
        <v>33</v>
      </c>
      <c r="G56" s="26"/>
    </row>
    <row r="57" spans="1:6" ht="12.75">
      <c r="A57" s="74">
        <v>28</v>
      </c>
      <c r="B57" s="119"/>
      <c r="C57" t="e">
        <f>IF(A57&gt;0,LOOKUP(REPT("z",255),CHOOSE({1,2,3,4},INDEX(Setup!$H$2:$AO$2,MATCH(A57,Setup!$H$4:$AO$4,0)),INDEX(Setup!$H$2:$AO$2,MATCH(A57,Setup!$H$14:$AO$14,0)),INDEX(Setup!$H$2:$AO$2,MATCH(A57,Setup!$H$24:$AO$24,0)),INDEX(Setup!$H$2:$AO$2,MATCH(A57,Setup!$H$34:$AO$34,0))))," ")</f>
        <v>#N/A</v>
      </c>
      <c r="E57" t="e">
        <f>MATCH(C57,Setup!$H$2:$AO$2,0)</f>
        <v>#N/A</v>
      </c>
      <c r="F57" s="74" t="e">
        <f ca="1">MATCH(A57,OFFSET(Setup!$H$2:$AO$42,0,(E57)-1,41,1),0)</f>
        <v>#N/A</v>
      </c>
    </row>
    <row r="58" spans="1:6" ht="12.75">
      <c r="A58" s="74">
        <v>29</v>
      </c>
      <c r="B58" s="119" t="s">
        <v>23</v>
      </c>
      <c r="C58" t="str">
        <f>IF(A58&gt;0,LOOKUP(REPT("z",255),CHOOSE({1,2,3,4},INDEX(Setup!$H$2:$AO$2,MATCH(A58,Setup!$H$4:$AO$4,0)),INDEX(Setup!$H$2:$AO$2,MATCH(A58,Setup!$H$14:$AO$14,0)),INDEX(Setup!$H$2:$AO$2,MATCH(A58,Setup!$H$24:$AO$24,0)),INDEX(Setup!$H$2:$AO$2,MATCH(A58,Setup!$H$34:$AO$34,0))))," ")</f>
        <v>Baker University</v>
      </c>
      <c r="E58">
        <f>MATCH(C58,Setup!$H$2:$AO$2,0)</f>
        <v>1</v>
      </c>
      <c r="F58" s="74">
        <f ca="1">MATCH(A58,OFFSET(Setup!$H$2:$AO$42,0,(E58)-1,41,1),0)</f>
        <v>13</v>
      </c>
    </row>
    <row r="59" spans="1:6" ht="12.75">
      <c r="A59" s="74">
        <v>30</v>
      </c>
      <c r="B59" s="119" t="s">
        <v>29</v>
      </c>
      <c r="C59" t="str">
        <f>IF(A59&gt;0,LOOKUP(REPT("z",255),CHOOSE({1,2,3,4},INDEX(Setup!$H$2:$AO$2,MATCH(A59,Setup!$H$4:$AO$4,0)),INDEX(Setup!$H$2:$AO$2,MATCH(A59,Setup!$H$14:$AO$14,0)),INDEX(Setup!$H$2:$AO$2,MATCH(A59,Setup!$H$24:$AO$24,0)),INDEX(Setup!$H$2:$AO$2,MATCH(A59,Setup!$H$34:$AO$34,0))))," ")</f>
        <v>Iowa State University</v>
      </c>
      <c r="E59">
        <f>MATCH(C59,Setup!$H$2:$AO$2,0)</f>
        <v>11</v>
      </c>
      <c r="F59" s="74">
        <f ca="1">MATCH(A59,OFFSET(Setup!$H$2:$AO$42,0,(E59)-1,41,1),0)</f>
        <v>13</v>
      </c>
    </row>
    <row r="60" spans="1:6" ht="12.75">
      <c r="A60" s="74">
        <v>31</v>
      </c>
      <c r="B60" s="119" t="s">
        <v>24</v>
      </c>
      <c r="C60" t="str">
        <f>IF(A60&gt;0,LOOKUP(REPT("z",255),CHOOSE({1,2,3,4},INDEX(Setup!$H$2:$AO$2,MATCH(A60,Setup!$H$4:$AO$4,0)),INDEX(Setup!$H$2:$AO$2,MATCH(A60,Setup!$H$14:$AO$14,0)),INDEX(Setup!$H$2:$AO$2,MATCH(A60,Setup!$H$24:$AO$24,0)),INDEX(Setup!$H$2:$AO$2,MATCH(A60,Setup!$H$34:$AO$34,0))))," ")</f>
        <v>Morningside College</v>
      </c>
      <c r="E60">
        <f>MATCH(C60,Setup!$H$2:$AO$2,0)</f>
        <v>17</v>
      </c>
      <c r="F60" s="74">
        <f ca="1">MATCH(A60,OFFSET(Setup!$H$2:$AO$42,0,(E60)-1,41,1),0)</f>
        <v>13</v>
      </c>
    </row>
    <row r="61" spans="1:6" ht="12.75">
      <c r="A61" s="74">
        <v>32</v>
      </c>
      <c r="B61" s="119" t="s">
        <v>118</v>
      </c>
      <c r="C61" t="str">
        <f>IF(A61&gt;0,LOOKUP(REPT("z",255),CHOOSE({1,2,3,4},INDEX(Setup!$H$2:$AO$2,MATCH(A61,Setup!$H$4:$AO$4,0)),INDEX(Setup!$H$2:$AO$2,MATCH(A61,Setup!$H$14:$AO$14,0)),INDEX(Setup!$H$2:$AO$2,MATCH(A61,Setup!$H$24:$AO$24,0)),INDEX(Setup!$H$2:$AO$2,MATCH(A61,Setup!$H$34:$AO$34,0))))," ")</f>
        <v>Ottawa University</v>
      </c>
      <c r="E61">
        <f>MATCH(C61,Setup!$H$2:$AO$2,0)</f>
        <v>19</v>
      </c>
      <c r="F61" s="74">
        <f ca="1">MATCH(A61,OFFSET(Setup!$H$2:$AO$42,0,(E61)-1,41,1),0)</f>
        <v>13</v>
      </c>
    </row>
    <row r="62" spans="1:7" ht="12.75">
      <c r="A62" s="74">
        <v>33</v>
      </c>
      <c r="B62" s="119" t="s">
        <v>30</v>
      </c>
      <c r="C62" t="str">
        <f>IF(A62&gt;0,LOOKUP(REPT("z",255),CHOOSE({1,2,3,4},INDEX(Setup!$H$2:$AO$2,MATCH(A62,Setup!$H$4:$AO$4,0)),INDEX(Setup!$H$2:$AO$2,MATCH(A62,Setup!$H$14:$AO$14,0)),INDEX(Setup!$H$2:$AO$2,MATCH(A62,Setup!$H$24:$AO$24,0)),INDEX(Setup!$H$2:$AO$2,MATCH(A62,Setup!$H$34:$AO$34,0))))," ")</f>
        <v>Morningside College</v>
      </c>
      <c r="E62">
        <f>MATCH(C62,Setup!$H$2:$AO$2,0)</f>
        <v>17</v>
      </c>
      <c r="F62" s="74">
        <f ca="1">MATCH(A62,OFFSET(Setup!$H$2:$AO$42,0,(E62)-1,41,1),0)</f>
        <v>33</v>
      </c>
      <c r="G62" s="26"/>
    </row>
    <row r="63" spans="1:6" ht="12.75">
      <c r="A63" s="74">
        <v>34</v>
      </c>
      <c r="B63" s="119" t="s">
        <v>121</v>
      </c>
      <c r="C63" t="str">
        <f>IF(A63&gt;0,LOOKUP(REPT("z",255),CHOOSE({1,2,3,4},INDEX(Setup!$H$2:$AO$2,MATCH(A63,Setup!$H$4:$AO$4,0)),INDEX(Setup!$H$2:$AO$2,MATCH(A63,Setup!$H$14:$AO$14,0)),INDEX(Setup!$H$2:$AO$2,MATCH(A63,Setup!$H$24:$AO$24,0)),INDEX(Setup!$H$2:$AO$2,MATCH(A63,Setup!$H$34:$AO$34,0))))," ")</f>
        <v>West Texas AM</v>
      </c>
      <c r="E63">
        <f>MATCH(C63,Setup!$H$2:$AO$2,0)</f>
        <v>27</v>
      </c>
      <c r="F63" s="74">
        <f ca="1">MATCH(A63,OFFSET(Setup!$H$2:$AO$42,0,(E63)-1,41,1),0)</f>
        <v>13</v>
      </c>
    </row>
    <row r="64" spans="1:6" ht="12.75">
      <c r="A64" s="74">
        <v>35</v>
      </c>
      <c r="B64" s="119" t="s">
        <v>123</v>
      </c>
      <c r="C64" t="str">
        <f>IF(A64&gt;0,LOOKUP(REPT("z",255),CHOOSE({1,2,3,4},INDEX(Setup!$H$2:$AO$2,MATCH(A64,Setup!$H$4:$AO$4,0)),INDEX(Setup!$H$2:$AO$2,MATCH(A64,Setup!$H$14:$AO$14,0)),INDEX(Setup!$H$2:$AO$2,MATCH(A64,Setup!$H$24:$AO$24,0)),INDEX(Setup!$H$2:$AO$2,MATCH(A64,Setup!$H$34:$AO$34,0))))," ")</f>
        <v>Wichita State University</v>
      </c>
      <c r="E64">
        <f>MATCH(C64,Setup!$H$2:$AO$2,0)</f>
        <v>31</v>
      </c>
      <c r="F64" s="74">
        <f ca="1">MATCH(A64,OFFSET(Setup!$H$2:$AO$42,0,(E64)-1,41,1),0)</f>
        <v>13</v>
      </c>
    </row>
    <row r="65" spans="1:6" ht="12.75">
      <c r="A65" s="74">
        <v>36</v>
      </c>
      <c r="B65" s="119" t="s">
        <v>124</v>
      </c>
      <c r="C65" t="str">
        <f>IF(A65&gt;0,LOOKUP(REPT("z",255),CHOOSE({1,2,3,4},INDEX(Setup!$H$2:$AO$2,MATCH(A65,Setup!$H$4:$AO$4,0)),INDEX(Setup!$H$2:$AO$2,MATCH(A65,Setup!$H$14:$AO$14,0)),INDEX(Setup!$H$2:$AO$2,MATCH(A65,Setup!$H$24:$AO$24,0)),INDEX(Setup!$H$2:$AO$2,MATCH(A65,Setup!$H$34:$AO$34,0))))," ")</f>
        <v>College of Saint Mary</v>
      </c>
      <c r="E65">
        <f>MATCH(C65,Setup!$H$2:$AO$2,0)</f>
        <v>33</v>
      </c>
      <c r="F65" s="74">
        <f ca="1">MATCH(A65,OFFSET(Setup!$H$2:$AO$42,0,(E65)-1,41,1),0)</f>
        <v>13</v>
      </c>
    </row>
    <row r="66" spans="1:7" ht="12.75">
      <c r="A66" s="74">
        <v>37</v>
      </c>
      <c r="B66" s="119" t="s">
        <v>348</v>
      </c>
      <c r="C66" t="str">
        <f>IF(A66&gt;0,LOOKUP(REPT("z",255),CHOOSE({1,2,3,4},INDEX(Setup!$H$2:$AO$2,MATCH(A66,Setup!$H$4:$AO$4,0)),INDEX(Setup!$H$2:$AO$2,MATCH(A66,Setup!$H$14:$AO$14,0)),INDEX(Setup!$H$2:$AO$2,MATCH(A66,Setup!$H$24:$AO$24,0)),INDEX(Setup!$H$2:$AO$2,MATCH(A66,Setup!$H$34:$AO$34,0))))," ")</f>
        <v>Wichita State University</v>
      </c>
      <c r="E66">
        <f>MATCH(C66,Setup!$H$2:$AO$2,0)</f>
        <v>31</v>
      </c>
      <c r="F66" s="74">
        <f ca="1">MATCH(A66,OFFSET(Setup!$H$2:$AO$42,0,(E66)-1,41,1),0)</f>
        <v>33</v>
      </c>
      <c r="G66" s="26"/>
    </row>
    <row r="67" spans="1:6" ht="12.75">
      <c r="A67" s="74">
        <v>38</v>
      </c>
      <c r="B67" t="s">
        <v>117</v>
      </c>
      <c r="C67" t="str">
        <f>IF(A67&gt;0,LOOKUP(REPT("z",255),CHOOSE({1,2,3,4},INDEX(Setup!$H$2:$AO$2,MATCH(A67,Setup!$H$4:$AO$4,0)),INDEX(Setup!$H$2:$AO$2,MATCH(A67,Setup!$H$14:$AO$14,0)),INDEX(Setup!$H$2:$AO$2,MATCH(A67,Setup!$H$24:$AO$24,0)),INDEX(Setup!$H$2:$AO$2,MATCH(A67,Setup!$H$34:$AO$34,0))))," ")</f>
        <v>Iowa Central Community College</v>
      </c>
      <c r="D67" s="74" t="str">
        <f ca="1">INDEX(Setup!$H$2:$AO$42,(F67)-1,E67)</f>
        <v>Womens Varsity</v>
      </c>
      <c r="E67">
        <f>MATCH(C67,Setup!$H$2:$AO$2,0)</f>
        <v>9</v>
      </c>
      <c r="F67" s="74">
        <f ca="1">MATCH(A67,OFFSET(Setup!$H$2:$AO$42,0,(E67)-1,41,1),0)</f>
        <v>13</v>
      </c>
    </row>
    <row r="68" spans="1:6" ht="12.75">
      <c r="A68" s="74">
        <v>39</v>
      </c>
      <c r="B68" t="str">
        <f t="shared" si="1"/>
        <v/>
      </c>
      <c r="C68" t="e">
        <f>IF(A68&gt;0,LOOKUP(REPT("z",255),CHOOSE({1,2,3,4},INDEX(Setup!$H$2:$AO$2,MATCH(A68,Setup!$H$4:$AO$4,0)),INDEX(Setup!$H$2:$AO$2,MATCH(A68,Setup!$H$14:$AO$14,0)),INDEX(Setup!$H$2:$AO$2,MATCH(A68,Setup!$H$24:$AO$24,0)),INDEX(Setup!$H$2:$AO$2,MATCH(A68,Setup!$H$34:$AO$34,0))))," ")</f>
        <v>#N/A</v>
      </c>
      <c r="D68" s="74" t="e">
        <f ca="1">INDEX(Setup!$H$2:$AO$42,(F68)-1,E68)</f>
        <v>#N/A</v>
      </c>
      <c r="E68" t="e">
        <f>MATCH(C68,Setup!$H$2:$AO$2,0)</f>
        <v>#N/A</v>
      </c>
      <c r="F68" s="74" t="e">
        <f ca="1">MATCH(A68,OFFSET(Setup!$H$2:$AO$42,0,(E68)-1,41,1),0)</f>
        <v>#N/A</v>
      </c>
    </row>
    <row r="69" spans="1:6" ht="12.75">
      <c r="A69" s="74">
        <v>40</v>
      </c>
      <c r="B69" t="str">
        <f t="shared" si="1"/>
        <v/>
      </c>
      <c r="C69" t="e">
        <f>IF(A69&gt;0,LOOKUP(REPT("z",255),CHOOSE({1,2,3,4},INDEX(Setup!$H$2:$AO$2,MATCH(A69,Setup!$H$4:$AO$4,0)),INDEX(Setup!$H$2:$AO$2,MATCH(A69,Setup!$H$14:$AO$14,0)),INDEX(Setup!$H$2:$AO$2,MATCH(A69,Setup!$H$24:$AO$24,0)),INDEX(Setup!$H$2:$AO$2,MATCH(A69,Setup!$H$34:$AO$34,0))))," ")</f>
        <v>#N/A</v>
      </c>
      <c r="D69" s="74" t="e">
        <f ca="1">INDEX(Setup!$H$2:$AO$42,(F69)-1,E69)</f>
        <v>#N/A</v>
      </c>
      <c r="E69" t="e">
        <f>MATCH(C69,Setup!$H$2:$AO$2,0)</f>
        <v>#N/A</v>
      </c>
      <c r="F69" s="74" t="e">
        <f ca="1">MATCH(A69,OFFSET(Setup!$H$2:$AO$42,0,(E69)-1,41,1),0)</f>
        <v>#N/A</v>
      </c>
    </row>
  </sheetData>
  <mergeCells count="17">
    <mergeCell ref="AN2:AO2"/>
    <mergeCell ref="AB2:AC2"/>
    <mergeCell ref="AD2:AE2"/>
    <mergeCell ref="AF2:AG2"/>
    <mergeCell ref="AH2:AI2"/>
    <mergeCell ref="AJ2:AK2"/>
    <mergeCell ref="AL2:AM2"/>
    <mergeCell ref="R2:S2"/>
    <mergeCell ref="T2:U2"/>
    <mergeCell ref="V2:W2"/>
    <mergeCell ref="X2:Y2"/>
    <mergeCell ref="Z2:AA2"/>
    <mergeCell ref="H2:I2"/>
    <mergeCell ref="J2:K2"/>
    <mergeCell ref="L2:M2"/>
    <mergeCell ref="N2:O2"/>
    <mergeCell ref="P2:Q2"/>
  </mergeCells>
  <printOptions/>
  <pageMargins left="0.7" right="0.7" top="0.75" bottom="0.75" header="0.3" footer="0.3"/>
  <pageSetup fitToHeight="1" fitToWidth="1" horizontalDpi="600" verticalDpi="600" orientation="portrait" paperSize="258" scale="2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 topLeftCell="A1">
      <selection activeCell="I18" sqref="I18"/>
    </sheetView>
  </sheetViews>
  <sheetFormatPr defaultColWidth="9.140625" defaultRowHeight="12.75"/>
  <cols>
    <col min="1" max="1" width="21.00390625" style="33" bestFit="1" customWidth="1"/>
    <col min="2" max="2" width="14.7109375" style="138" bestFit="1" customWidth="1"/>
    <col min="3" max="3" width="8.421875" style="33" bestFit="1" customWidth="1"/>
    <col min="4" max="4" width="8.00390625" style="33" bestFit="1" customWidth="1"/>
    <col min="5" max="5" width="36.8515625" style="134" bestFit="1" customWidth="1"/>
    <col min="6" max="6" width="18.00390625" style="33" bestFit="1" customWidth="1"/>
    <col min="7" max="12" width="8.140625" style="33" bestFit="1" customWidth="1"/>
    <col min="13" max="16384" width="9.140625" style="34" customWidth="1"/>
  </cols>
  <sheetData>
    <row r="1" ht="12.75">
      <c r="A1" s="32" t="s">
        <v>33</v>
      </c>
    </row>
    <row r="2" ht="12.75">
      <c r="A2" s="32" t="s">
        <v>31</v>
      </c>
    </row>
    <row r="3" spans="1:12" ht="12.75">
      <c r="A3" s="35" t="s">
        <v>26</v>
      </c>
      <c r="B3" s="139" t="s">
        <v>2</v>
      </c>
      <c r="C3" s="35"/>
      <c r="D3" s="35" t="s">
        <v>5</v>
      </c>
      <c r="E3" s="135" t="s">
        <v>1</v>
      </c>
      <c r="F3" s="35" t="s">
        <v>6</v>
      </c>
      <c r="G3" s="35" t="s">
        <v>16</v>
      </c>
      <c r="H3" s="35" t="s">
        <v>17</v>
      </c>
      <c r="I3" s="35" t="s">
        <v>18</v>
      </c>
      <c r="J3" s="35" t="s">
        <v>19</v>
      </c>
      <c r="K3" s="35" t="s">
        <v>20</v>
      </c>
      <c r="L3" s="35" t="s">
        <v>21</v>
      </c>
    </row>
    <row r="4" spans="1:12" ht="12.75">
      <c r="A4" s="33">
        <v>1</v>
      </c>
      <c r="B4" s="138">
        <f>INDEX('Mens Team Results'!B$5:B$18,MATCH('Mens team standings'!A4,'Mens Team Results'!$A$5:$A$18,0))</f>
        <v>9362</v>
      </c>
      <c r="C4" s="33">
        <f>INDEX('Mens Team Results'!C$5:C$18,MATCH('Mens team standings'!$A$4,'Mens Team Results'!$A$5:$A$18,0))</f>
        <v>0</v>
      </c>
      <c r="D4" s="33">
        <f>INDEX('Mens Team Results'!D$5:D$18,MATCH('Mens team standings'!$A$4,'Mens Team Results'!$A$5:$A$18,0))</f>
        <v>0</v>
      </c>
      <c r="E4" s="134" t="str">
        <f>INDEX('Mens Team Results'!E$5:E$18,MATCH('Mens team standings'!$A$4,'Mens Team Results'!$A$5:$A$18,0))</f>
        <v>Wichita State University</v>
      </c>
      <c r="F4" s="33">
        <f>INDEX('Mens Team Results'!F$5:F$18,MATCH('Mens team standings'!$A$4,'Mens Team Results'!$A$5:$A$18,0))</f>
        <v>6099</v>
      </c>
      <c r="G4" s="33">
        <f>INDEX('Mens Team Results'!G$5:G$18,MATCH('Mens team standings'!$A$4,'Mens Team Results'!$A$5:$A$18,0))</f>
        <v>1019</v>
      </c>
      <c r="H4" s="33">
        <f>INDEX('Mens Team Results'!H$5:H$18,MATCH('Mens team standings'!$A$4,'Mens Team Results'!$A$5:$A$18,0))</f>
        <v>983</v>
      </c>
      <c r="I4" s="33">
        <f>INDEX('Mens Team Results'!I$5:I$18,MATCH('Mens team standings'!$A$4,'Mens Team Results'!$A$5:$A$18,0))</f>
        <v>921</v>
      </c>
      <c r="J4" s="33">
        <f>INDEX('Mens Team Results'!J$5:J$18,MATCH('Mens team standings'!$A$4,'Mens Team Results'!$A$5:$A$18,0))</f>
        <v>1101</v>
      </c>
      <c r="K4" s="33">
        <f>INDEX('Mens Team Results'!K$5:K$18,MATCH('Mens team standings'!$A$4,'Mens Team Results'!$A$5:$A$18,0))</f>
        <v>1068</v>
      </c>
      <c r="L4" s="33">
        <f>INDEX('Mens Team Results'!L$5:L$18,MATCH('Mens team standings'!$A$4,'Mens Team Results'!$A$5:$A$18,0))</f>
        <v>1007</v>
      </c>
    </row>
    <row r="5" spans="1:12" ht="12.75">
      <c r="A5" s="33">
        <v>2</v>
      </c>
      <c r="B5" s="138">
        <f>INDEX('Mens Team Results'!B$5:B$18,MATCH('Mens team standings'!$A5,'Mens Team Results'!$A$5:$A$18,0))</f>
        <v>8927</v>
      </c>
      <c r="C5" s="33">
        <f>INDEX('Mens Team Results'!C$5:C$18,MATCH('Mens team standings'!$A5,'Mens Team Results'!$A$5:$A$18,0))</f>
        <v>0</v>
      </c>
      <c r="D5" s="33">
        <f>INDEX('Mens Team Results'!D$5:D$18,MATCH('Mens team standings'!$A5,'Mens Team Results'!$A$5:$A$18,0))</f>
        <v>0</v>
      </c>
      <c r="E5" s="134" t="str">
        <f>INDEX('Mens Team Results'!E$5:E$18,MATCH('Mens team standings'!$A5,'Mens Team Results'!$A$5:$A$18,0))</f>
        <v>University of Nebraska</v>
      </c>
      <c r="F5" s="33">
        <f>INDEX('Mens Team Results'!F$5:F$18,MATCH('Mens team standings'!$A5,'Mens Team Results'!$A$5:$A$18,0))</f>
        <v>5864</v>
      </c>
      <c r="G5" s="33">
        <f>INDEX('Mens Team Results'!G$5:G$18,MATCH('Mens team standings'!$A5,'Mens Team Results'!$A$5:$A$18,0))</f>
        <v>1038</v>
      </c>
      <c r="H5" s="33">
        <f>INDEX('Mens Team Results'!H$5:H$18,MATCH('Mens team standings'!$A5,'Mens Team Results'!$A$5:$A$18,0))</f>
        <v>912</v>
      </c>
      <c r="I5" s="33">
        <f>INDEX('Mens Team Results'!I$5:I$18,MATCH('Mens team standings'!$A5,'Mens Team Results'!$A$5:$A$18,0))</f>
        <v>1007</v>
      </c>
      <c r="J5" s="33">
        <f>INDEX('Mens Team Results'!J$5:J$18,MATCH('Mens team standings'!$A5,'Mens Team Results'!$A$5:$A$18,0))</f>
        <v>1037</v>
      </c>
      <c r="K5" s="33">
        <f>INDEX('Mens Team Results'!K$5:K$18,MATCH('Mens team standings'!$A5,'Mens Team Results'!$A$5:$A$18,0))</f>
        <v>984</v>
      </c>
      <c r="L5" s="33">
        <f>INDEX('Mens Team Results'!L$5:L$18,MATCH('Mens team standings'!$A5,'Mens Team Results'!$A$5:$A$18,0))</f>
        <v>886</v>
      </c>
    </row>
    <row r="6" spans="1:12" ht="12.75">
      <c r="A6" s="33">
        <v>3</v>
      </c>
      <c r="B6" s="138">
        <f>INDEX('Mens Team Results'!B$5:B$18,MATCH('Mens team standings'!$A6,'Mens Team Results'!$A$5:$A$18,0))</f>
        <v>8735</v>
      </c>
      <c r="C6" s="33">
        <f>INDEX('Mens Team Results'!C$5:C$18,MATCH('Mens team standings'!$A6,'Mens Team Results'!$A$5:$A$18,0))</f>
        <v>0</v>
      </c>
      <c r="D6" s="33">
        <f>INDEX('Mens Team Results'!D$5:D$18,MATCH('Mens team standings'!$A6,'Mens Team Results'!$A$5:$A$18,0))</f>
        <v>0</v>
      </c>
      <c r="E6" s="134" t="str">
        <f>INDEX('Mens Team Results'!E$5:E$18,MATCH('Mens team standings'!$A6,'Mens Team Results'!$A$5:$A$18,0))</f>
        <v>Hastings College</v>
      </c>
      <c r="F6" s="33">
        <f>INDEX('Mens Team Results'!F$5:F$18,MATCH('Mens team standings'!$A6,'Mens Team Results'!$A$5:$A$18,0))</f>
        <v>5644</v>
      </c>
      <c r="G6" s="33">
        <f>INDEX('Mens Team Results'!G$5:G$18,MATCH('Mens team standings'!$A6,'Mens Team Results'!$A$5:$A$18,0))</f>
        <v>907</v>
      </c>
      <c r="H6" s="33">
        <f>INDEX('Mens Team Results'!H$5:H$18,MATCH('Mens team standings'!$A6,'Mens Team Results'!$A$5:$A$18,0))</f>
        <v>889</v>
      </c>
      <c r="I6" s="33">
        <f>INDEX('Mens Team Results'!I$5:I$18,MATCH('Mens team standings'!$A6,'Mens Team Results'!$A$5:$A$18,0))</f>
        <v>950</v>
      </c>
      <c r="J6" s="33">
        <f>INDEX('Mens Team Results'!J$5:J$18,MATCH('Mens team standings'!$A6,'Mens Team Results'!$A$5:$A$18,0))</f>
        <v>973</v>
      </c>
      <c r="K6" s="33">
        <f>INDEX('Mens Team Results'!K$5:K$18,MATCH('Mens team standings'!$A6,'Mens Team Results'!$A$5:$A$18,0))</f>
        <v>902</v>
      </c>
      <c r="L6" s="33">
        <f>INDEX('Mens Team Results'!L$5:L$18,MATCH('Mens team standings'!$A6,'Mens Team Results'!$A$5:$A$18,0))</f>
        <v>1023</v>
      </c>
    </row>
    <row r="7" spans="1:12" ht="12.75">
      <c r="A7" s="33">
        <v>4</v>
      </c>
      <c r="B7" s="138">
        <f>INDEX('Mens Team Results'!B$5:B$18,MATCH('Mens team standings'!$A7,'Mens Team Results'!$A$5:$A$18,0))</f>
        <v>8629</v>
      </c>
      <c r="C7" s="33">
        <f>INDEX('Mens Team Results'!C$5:C$18,MATCH('Mens team standings'!$A7,'Mens Team Results'!$A$5:$A$18,0))</f>
        <v>0</v>
      </c>
      <c r="D7" s="33">
        <f>INDEX('Mens Team Results'!D$5:D$18,MATCH('Mens team standings'!$A7,'Mens Team Results'!$A$5:$A$18,0))</f>
        <v>0</v>
      </c>
      <c r="E7" s="134" t="str">
        <f>INDEX('Mens Team Results'!E$5:E$18,MATCH('Mens team standings'!$A7,'Mens Team Results'!$A$5:$A$18,0))</f>
        <v>Western Illinois University</v>
      </c>
      <c r="F7" s="33">
        <f>INDEX('Mens Team Results'!F$5:F$18,MATCH('Mens team standings'!$A7,'Mens Team Results'!$A$5:$A$18,0))</f>
        <v>5698</v>
      </c>
      <c r="G7" s="33">
        <f>INDEX('Mens Team Results'!G$5:G$18,MATCH('Mens team standings'!$A7,'Mens Team Results'!$A$5:$A$18,0))</f>
        <v>989</v>
      </c>
      <c r="H7" s="33">
        <f>INDEX('Mens Team Results'!H$5:H$18,MATCH('Mens team standings'!$A7,'Mens Team Results'!$A$5:$A$18,0))</f>
        <v>986</v>
      </c>
      <c r="I7" s="33">
        <f>INDEX('Mens Team Results'!I$5:I$18,MATCH('Mens team standings'!$A7,'Mens Team Results'!$A$5:$A$18,0))</f>
        <v>1002</v>
      </c>
      <c r="J7" s="33">
        <f>INDEX('Mens Team Results'!J$5:J$18,MATCH('Mens team standings'!$A7,'Mens Team Results'!$A$5:$A$18,0))</f>
        <v>933</v>
      </c>
      <c r="K7" s="33">
        <f>INDEX('Mens Team Results'!K$5:K$18,MATCH('Mens team standings'!$A7,'Mens Team Results'!$A$5:$A$18,0))</f>
        <v>878</v>
      </c>
      <c r="L7" s="33">
        <f>INDEX('Mens Team Results'!L$5:L$18,MATCH('Mens team standings'!$A7,'Mens Team Results'!$A$5:$A$18,0))</f>
        <v>910</v>
      </c>
    </row>
    <row r="8" spans="1:12" ht="12.75">
      <c r="A8" s="33">
        <v>5</v>
      </c>
      <c r="B8" s="138">
        <f>INDEX('Mens Team Results'!B$5:B$18,MATCH('Mens team standings'!$A8,'Mens Team Results'!$A$5:$A$18,0))</f>
        <v>8529</v>
      </c>
      <c r="C8" s="33">
        <f>INDEX('Mens Team Results'!C$5:C$18,MATCH('Mens team standings'!$A8,'Mens Team Results'!$A$5:$A$18,0))</f>
        <v>0</v>
      </c>
      <c r="D8" s="33">
        <f>INDEX('Mens Team Results'!D$5:D$18,MATCH('Mens team standings'!$A8,'Mens Team Results'!$A$5:$A$18,0))</f>
        <v>0</v>
      </c>
      <c r="E8" s="134" t="str">
        <f>INDEX('Mens Team Results'!E$5:E$18,MATCH('Mens team standings'!$A8,'Mens Team Results'!$A$5:$A$18,0))</f>
        <v>Morningside College</v>
      </c>
      <c r="F8" s="33">
        <f>INDEX('Mens Team Results'!F$5:F$18,MATCH('Mens team standings'!$A8,'Mens Team Results'!$A$5:$A$18,0))</f>
        <v>5573</v>
      </c>
      <c r="G8" s="33">
        <f>INDEX('Mens Team Results'!G$5:G$18,MATCH('Mens team standings'!$A8,'Mens Team Results'!$A$5:$A$18,0))</f>
        <v>877</v>
      </c>
      <c r="H8" s="33">
        <f>INDEX('Mens Team Results'!H$5:H$18,MATCH('Mens team standings'!$A8,'Mens Team Results'!$A$5:$A$18,0))</f>
        <v>964</v>
      </c>
      <c r="I8" s="33">
        <f>INDEX('Mens Team Results'!I$5:I$18,MATCH('Mens team standings'!$A8,'Mens Team Results'!$A$5:$A$18,0))</f>
        <v>975</v>
      </c>
      <c r="J8" s="33">
        <f>INDEX('Mens Team Results'!J$5:J$18,MATCH('Mens team standings'!$A8,'Mens Team Results'!$A$5:$A$18,0))</f>
        <v>861</v>
      </c>
      <c r="K8" s="33">
        <f>INDEX('Mens Team Results'!K$5:K$18,MATCH('Mens team standings'!$A8,'Mens Team Results'!$A$5:$A$18,0))</f>
        <v>916</v>
      </c>
      <c r="L8" s="33">
        <f>INDEX('Mens Team Results'!L$5:L$18,MATCH('Mens team standings'!$A8,'Mens Team Results'!$A$5:$A$18,0))</f>
        <v>980</v>
      </c>
    </row>
    <row r="9" spans="1:12" ht="12.75">
      <c r="A9" s="33">
        <v>6</v>
      </c>
      <c r="B9" s="138">
        <f>INDEX('Mens Team Results'!B$5:B$18,MATCH('Mens team standings'!$A9,'Mens Team Results'!$A$5:$A$18,0))</f>
        <v>8423</v>
      </c>
      <c r="C9" s="33">
        <f>INDEX('Mens Team Results'!C$5:C$18,MATCH('Mens team standings'!$A9,'Mens Team Results'!$A$5:$A$18,0))</f>
        <v>0</v>
      </c>
      <c r="D9" s="33">
        <f>INDEX('Mens Team Results'!D$5:D$18,MATCH('Mens team standings'!$A9,'Mens Team Results'!$A$5:$A$18,0))</f>
        <v>0</v>
      </c>
      <c r="E9" s="134" t="str">
        <f>INDEX('Mens Team Results'!E$5:E$18,MATCH('Mens team standings'!$A9,'Mens Team Results'!$A$5:$A$18,0))</f>
        <v>West Texas AM</v>
      </c>
      <c r="F9" s="33">
        <f>INDEX('Mens Team Results'!F$5:F$18,MATCH('Mens team standings'!$A9,'Mens Team Results'!$A$5:$A$18,0))</f>
        <v>5421</v>
      </c>
      <c r="G9" s="33">
        <f>INDEX('Mens Team Results'!G$5:G$18,MATCH('Mens team standings'!$A9,'Mens Team Results'!$A$5:$A$18,0))</f>
        <v>896</v>
      </c>
      <c r="H9" s="33">
        <f>INDEX('Mens Team Results'!H$5:H$18,MATCH('Mens team standings'!$A9,'Mens Team Results'!$A$5:$A$18,0))</f>
        <v>904</v>
      </c>
      <c r="I9" s="33">
        <f>INDEX('Mens Team Results'!I$5:I$18,MATCH('Mens team standings'!$A9,'Mens Team Results'!$A$5:$A$18,0))</f>
        <v>995</v>
      </c>
      <c r="J9" s="33">
        <f>INDEX('Mens Team Results'!J$5:J$18,MATCH('Mens team standings'!$A9,'Mens Team Results'!$A$5:$A$18,0))</f>
        <v>872</v>
      </c>
      <c r="K9" s="33">
        <f>INDEX('Mens Team Results'!K$5:K$18,MATCH('Mens team standings'!$A9,'Mens Team Results'!$A$5:$A$18,0))</f>
        <v>865</v>
      </c>
      <c r="L9" s="33">
        <f>INDEX('Mens Team Results'!L$5:L$18,MATCH('Mens team standings'!$A9,'Mens Team Results'!$A$5:$A$18,0))</f>
        <v>889</v>
      </c>
    </row>
    <row r="10" spans="1:12" ht="12.75">
      <c r="A10" s="33">
        <v>7</v>
      </c>
      <c r="B10" s="138">
        <f>INDEX('Mens Team Results'!B$5:B$18,MATCH('Mens team standings'!$A10,'Mens Team Results'!$A$5:$A$18,0))</f>
        <v>8419</v>
      </c>
      <c r="C10" s="33">
        <f>INDEX('Mens Team Results'!C$5:C$18,MATCH('Mens team standings'!$A10,'Mens Team Results'!$A$5:$A$18,0))</f>
        <v>0</v>
      </c>
      <c r="D10" s="33">
        <f>INDEX('Mens Team Results'!D$5:D$18,MATCH('Mens team standings'!$A10,'Mens Team Results'!$A$5:$A$18,0))</f>
        <v>0</v>
      </c>
      <c r="E10" s="134" t="str">
        <f>INDEX('Mens Team Results'!E$5:E$18,MATCH('Mens team standings'!$A10,'Mens Team Results'!$A$5:$A$18,0))</f>
        <v>Iowa Central Community College</v>
      </c>
      <c r="F10" s="33">
        <f>INDEX('Mens Team Results'!F$5:F$18,MATCH('Mens team standings'!$A10,'Mens Team Results'!$A$5:$A$18,0))</f>
        <v>5416</v>
      </c>
      <c r="G10" s="33">
        <f>INDEX('Mens Team Results'!G$5:G$18,MATCH('Mens team standings'!$A10,'Mens Team Results'!$A$5:$A$18,0))</f>
        <v>941</v>
      </c>
      <c r="H10" s="33">
        <f>INDEX('Mens Team Results'!H$5:H$18,MATCH('Mens team standings'!$A10,'Mens Team Results'!$A$5:$A$18,0))</f>
        <v>906</v>
      </c>
      <c r="I10" s="33">
        <f>INDEX('Mens Team Results'!I$5:I$18,MATCH('Mens team standings'!$A10,'Mens Team Results'!$A$5:$A$18,0))</f>
        <v>906</v>
      </c>
      <c r="J10" s="33">
        <f>INDEX('Mens Team Results'!J$5:J$18,MATCH('Mens team standings'!$A10,'Mens Team Results'!$A$5:$A$18,0))</f>
        <v>990</v>
      </c>
      <c r="K10" s="33">
        <f>INDEX('Mens Team Results'!K$5:K$18,MATCH('Mens team standings'!$A10,'Mens Team Results'!$A$5:$A$18,0))</f>
        <v>860</v>
      </c>
      <c r="L10" s="33">
        <f>INDEX('Mens Team Results'!L$5:L$18,MATCH('Mens team standings'!$A10,'Mens Team Results'!$A$5:$A$18,0))</f>
        <v>813</v>
      </c>
    </row>
    <row r="11" spans="1:12" ht="12.75">
      <c r="A11" s="36">
        <v>8</v>
      </c>
      <c r="B11" s="138">
        <f>INDEX('Mens Team Results'!B$5:B$18,MATCH('Mens team standings'!$A11,'Mens Team Results'!$A$5:$A$18,0))</f>
        <v>8302</v>
      </c>
      <c r="C11" s="33">
        <f>INDEX('Mens Team Results'!C$5:C$18,MATCH('Mens team standings'!$A11,'Mens Team Results'!$A$5:$A$18,0))</f>
        <v>0</v>
      </c>
      <c r="D11" s="33">
        <f>INDEX('Mens Team Results'!D$5:D$18,MATCH('Mens team standings'!$A11,'Mens Team Results'!$A$5:$A$18,0))</f>
        <v>0</v>
      </c>
      <c r="E11" s="134" t="str">
        <f>INDEX('Mens Team Results'!E$5:E$18,MATCH('Mens team standings'!$A11,'Mens Team Results'!$A$5:$A$18,0))</f>
        <v>University of Central Missouri</v>
      </c>
      <c r="F11" s="33">
        <f>INDEX('Mens Team Results'!F$5:F$18,MATCH('Mens team standings'!$A11,'Mens Team Results'!$A$5:$A$18,0))</f>
        <v>5519</v>
      </c>
      <c r="G11" s="33">
        <f>INDEX('Mens Team Results'!G$5:G$18,MATCH('Mens team standings'!$A11,'Mens Team Results'!$A$5:$A$18,0))</f>
        <v>945</v>
      </c>
      <c r="H11" s="33">
        <f>INDEX('Mens Team Results'!H$5:H$18,MATCH('Mens team standings'!$A11,'Mens Team Results'!$A$5:$A$18,0))</f>
        <v>938</v>
      </c>
      <c r="I11" s="33">
        <f>INDEX('Mens Team Results'!I$5:I$18,MATCH('Mens team standings'!$A11,'Mens Team Results'!$A$5:$A$18,0))</f>
        <v>1014</v>
      </c>
      <c r="J11" s="33">
        <f>INDEX('Mens Team Results'!J$5:J$18,MATCH('Mens team standings'!$A11,'Mens Team Results'!$A$5:$A$18,0))</f>
        <v>852</v>
      </c>
      <c r="K11" s="33">
        <f>INDEX('Mens Team Results'!K$5:K$18,MATCH('Mens team standings'!$A11,'Mens Team Results'!$A$5:$A$18,0))</f>
        <v>926</v>
      </c>
      <c r="L11" s="33">
        <f>INDEX('Mens Team Results'!L$5:L$18,MATCH('Mens team standings'!$A11,'Mens Team Results'!$A$5:$A$18,0))</f>
        <v>844</v>
      </c>
    </row>
    <row r="12" spans="1:12" ht="12.75">
      <c r="A12" s="33">
        <v>9</v>
      </c>
      <c r="B12" s="138">
        <f>INDEX('Mens Team Results'!B$5:B$18,MATCH('Mens team standings'!$A12,'Mens Team Results'!$A$5:$A$18,0))</f>
        <v>8215</v>
      </c>
      <c r="C12" s="33">
        <f aca="true" t="shared" si="0" ref="C12:C17">(B12-$B$11)</f>
        <v>-87</v>
      </c>
      <c r="D12" s="33">
        <f>INDEX('Mens Team Results'!D$5:D$18,MATCH('Mens team standings'!$A12,'Mens Team Results'!$A$5:$A$18,0))</f>
        <v>0</v>
      </c>
      <c r="E12" s="134" t="str">
        <f>INDEX('Mens Team Results'!E$5:E$18,MATCH('Mens team standings'!$A12,'Mens Team Results'!$A$5:$A$18,0))</f>
        <v>Culver-Stockton College</v>
      </c>
      <c r="F12" s="33">
        <f>INDEX('Mens Team Results'!F$5:F$18,MATCH('Mens team standings'!$A12,'Mens Team Results'!$A$5:$A$18,0))</f>
        <v>5489</v>
      </c>
      <c r="G12" s="33">
        <f>INDEX('Mens Team Results'!G$5:G$18,MATCH('Mens team standings'!$A12,'Mens Team Results'!$A$5:$A$18,0))</f>
        <v>870</v>
      </c>
      <c r="H12" s="33">
        <f>INDEX('Mens Team Results'!H$5:H$18,MATCH('Mens team standings'!$A12,'Mens Team Results'!$A$5:$A$18,0))</f>
        <v>941</v>
      </c>
      <c r="I12" s="33">
        <f>INDEX('Mens Team Results'!I$5:I$18,MATCH('Mens team standings'!$A12,'Mens Team Results'!$A$5:$A$18,0))</f>
        <v>983</v>
      </c>
      <c r="J12" s="33">
        <f>INDEX('Mens Team Results'!J$5:J$18,MATCH('Mens team standings'!$A12,'Mens Team Results'!$A$5:$A$18,0))</f>
        <v>901</v>
      </c>
      <c r="K12" s="33">
        <f>INDEX('Mens Team Results'!K$5:K$18,MATCH('Mens team standings'!$A12,'Mens Team Results'!$A$5:$A$18,0))</f>
        <v>899</v>
      </c>
      <c r="L12" s="33">
        <f>INDEX('Mens Team Results'!L$5:L$18,MATCH('Mens team standings'!$A12,'Mens Team Results'!$A$5:$A$18,0))</f>
        <v>895</v>
      </c>
    </row>
    <row r="13" spans="1:12" ht="12.75">
      <c r="A13" s="33">
        <v>10</v>
      </c>
      <c r="B13" s="138">
        <f>INDEX('Mens Team Results'!B$5:B$18,MATCH('Mens team standings'!$A13,'Mens Team Results'!$A$5:$A$18,0))</f>
        <v>8187</v>
      </c>
      <c r="C13" s="33">
        <f t="shared" si="0"/>
        <v>-115</v>
      </c>
      <c r="D13" s="33">
        <f>INDEX('Mens Team Results'!D$5:D$18,MATCH('Mens team standings'!$A13,'Mens Team Results'!$A$5:$A$18,0))</f>
        <v>0</v>
      </c>
      <c r="E13" s="134" t="str">
        <f>INDEX('Mens Team Results'!E$5:E$18,MATCH('Mens team standings'!$A13,'Mens Team Results'!$A$5:$A$18,0))</f>
        <v>Ottawa University</v>
      </c>
      <c r="F13" s="33">
        <f>INDEX('Mens Team Results'!F$5:F$18,MATCH('Mens team standings'!$A13,'Mens Team Results'!$A$5:$A$18,0))</f>
        <v>5303</v>
      </c>
      <c r="G13" s="33">
        <f>INDEX('Mens Team Results'!G$5:G$18,MATCH('Mens team standings'!$A13,'Mens Team Results'!$A$5:$A$18,0))</f>
        <v>867</v>
      </c>
      <c r="H13" s="33">
        <f>INDEX('Mens Team Results'!H$5:H$18,MATCH('Mens team standings'!$A13,'Mens Team Results'!$A$5:$A$18,0))</f>
        <v>972</v>
      </c>
      <c r="I13" s="33">
        <f>INDEX('Mens Team Results'!I$5:I$18,MATCH('Mens team standings'!$A13,'Mens Team Results'!$A$5:$A$18,0))</f>
        <v>875</v>
      </c>
      <c r="J13" s="33">
        <f>INDEX('Mens Team Results'!J$5:J$18,MATCH('Mens team standings'!$A13,'Mens Team Results'!$A$5:$A$18,0))</f>
        <v>783</v>
      </c>
      <c r="K13" s="33">
        <f>INDEX('Mens Team Results'!K$5:K$18,MATCH('Mens team standings'!$A13,'Mens Team Results'!$A$5:$A$18,0))</f>
        <v>880</v>
      </c>
      <c r="L13" s="33">
        <f>INDEX('Mens Team Results'!L$5:L$18,MATCH('Mens team standings'!$A13,'Mens Team Results'!$A$5:$A$18,0))</f>
        <v>926</v>
      </c>
    </row>
    <row r="14" spans="1:12" ht="12.75">
      <c r="A14" s="33">
        <v>11</v>
      </c>
      <c r="B14" s="138">
        <f>INDEX('Mens Team Results'!B$5:B$18,MATCH('Mens team standings'!$A14,'Mens Team Results'!$A$5:$A$18,0))</f>
        <v>7708</v>
      </c>
      <c r="C14" s="33">
        <f t="shared" si="0"/>
        <v>-594</v>
      </c>
      <c r="D14" s="33">
        <f>INDEX('Mens Team Results'!D$5:D$18,MATCH('Mens team standings'!$A14,'Mens Team Results'!$A$5:$A$18,0))</f>
        <v>0</v>
      </c>
      <c r="E14" s="134" t="str">
        <f>INDEX('Mens Team Results'!E$5:E$18,MATCH('Mens team standings'!$A14,'Mens Team Results'!$A$5:$A$18,0))</f>
        <v>Iowa State University</v>
      </c>
      <c r="F14" s="33">
        <f>INDEX('Mens Team Results'!F$5:F$18,MATCH('Mens team standings'!$A14,'Mens Team Results'!$A$5:$A$18,0))</f>
        <v>5132</v>
      </c>
      <c r="G14" s="33">
        <f>INDEX('Mens Team Results'!G$5:G$18,MATCH('Mens team standings'!$A14,'Mens Team Results'!$A$5:$A$18,0))</f>
        <v>832</v>
      </c>
      <c r="H14" s="33">
        <f>INDEX('Mens Team Results'!H$5:H$18,MATCH('Mens team standings'!$A14,'Mens Team Results'!$A$5:$A$18,0))</f>
        <v>871</v>
      </c>
      <c r="I14" s="33">
        <f>INDEX('Mens Team Results'!I$5:I$18,MATCH('Mens team standings'!$A14,'Mens Team Results'!$A$5:$A$18,0))</f>
        <v>864</v>
      </c>
      <c r="J14" s="33">
        <f>INDEX('Mens Team Results'!J$5:J$18,MATCH('Mens team standings'!$A14,'Mens Team Results'!$A$5:$A$18,0))</f>
        <v>916</v>
      </c>
      <c r="K14" s="33">
        <f>INDEX('Mens Team Results'!K$5:K$18,MATCH('Mens team standings'!$A14,'Mens Team Results'!$A$5:$A$18,0))</f>
        <v>777</v>
      </c>
      <c r="L14" s="33">
        <f>INDEX('Mens Team Results'!L$5:L$18,MATCH('Mens team standings'!$A14,'Mens Team Results'!$A$5:$A$18,0))</f>
        <v>872</v>
      </c>
    </row>
    <row r="15" spans="1:12" ht="12.75">
      <c r="A15" s="33">
        <v>12</v>
      </c>
      <c r="B15" s="138">
        <f>INDEX('Mens Team Results'!B$5:B$18,MATCH('Mens team standings'!$A15,'Mens Team Results'!$A$5:$A$18,0))</f>
        <v>7689</v>
      </c>
      <c r="C15" s="33">
        <f t="shared" si="0"/>
        <v>-613</v>
      </c>
      <c r="D15" s="33">
        <f>INDEX('Mens Team Results'!D$5:D$18,MATCH('Mens team standings'!$A15,'Mens Team Results'!$A$5:$A$18,0))</f>
        <v>0</v>
      </c>
      <c r="E15" s="134" t="str">
        <f>INDEX('Mens Team Results'!E$5:E$18,MATCH('Mens team standings'!$A15,'Mens Team Results'!$A$5:$A$18,0))</f>
        <v>Kansas State</v>
      </c>
      <c r="F15" s="33">
        <f>INDEX('Mens Team Results'!F$5:F$18,MATCH('Mens team standings'!$A15,'Mens Team Results'!$A$5:$A$18,0))</f>
        <v>4917</v>
      </c>
      <c r="G15" s="33">
        <f>INDEX('Mens Team Results'!G$5:G$18,MATCH('Mens team standings'!$A15,'Mens Team Results'!$A$5:$A$18,0))</f>
        <v>833</v>
      </c>
      <c r="H15" s="33">
        <f>INDEX('Mens Team Results'!H$5:H$18,MATCH('Mens team standings'!$A15,'Mens Team Results'!$A$5:$A$18,0))</f>
        <v>741</v>
      </c>
      <c r="I15" s="33">
        <f>INDEX('Mens Team Results'!I$5:I$18,MATCH('Mens team standings'!$A15,'Mens Team Results'!$A$5:$A$18,0))</f>
        <v>840</v>
      </c>
      <c r="J15" s="33">
        <f>INDEX('Mens Team Results'!J$5:J$18,MATCH('Mens team standings'!$A15,'Mens Team Results'!$A$5:$A$18,0))</f>
        <v>935</v>
      </c>
      <c r="K15" s="33">
        <f>INDEX('Mens Team Results'!K$5:K$18,MATCH('Mens team standings'!$A15,'Mens Team Results'!$A$5:$A$18,0))</f>
        <v>795</v>
      </c>
      <c r="L15" s="33">
        <f>INDEX('Mens Team Results'!L$5:L$18,MATCH('Mens team standings'!$A15,'Mens Team Results'!$A$5:$A$18,0))</f>
        <v>773</v>
      </c>
    </row>
    <row r="16" spans="1:12" ht="12.75">
      <c r="A16" s="33">
        <v>13</v>
      </c>
      <c r="B16" s="138">
        <f>INDEX('Mens Team Results'!B$5:B$18,MATCH('Mens team standings'!$A16,'Mens Team Results'!$A$5:$A$18,0))</f>
        <v>7599</v>
      </c>
      <c r="C16" s="33">
        <f t="shared" si="0"/>
        <v>-703</v>
      </c>
      <c r="D16" s="33">
        <f>INDEX('Mens Team Results'!D$5:D$18,MATCH('Mens team standings'!$A16,'Mens Team Results'!$A$5:$A$18,0))</f>
        <v>0</v>
      </c>
      <c r="E16" s="134" t="str">
        <f>INDEX('Mens Team Results'!E$5:E$18,MATCH('Mens team standings'!$A16,'Mens Team Results'!$A$5:$A$18,0))</f>
        <v>Central Oklahoma</v>
      </c>
      <c r="F16" s="33">
        <f>INDEX('Mens Team Results'!F$5:F$18,MATCH('Mens team standings'!$A16,'Mens Team Results'!$A$5:$A$18,0))</f>
        <v>4806</v>
      </c>
      <c r="G16" s="33">
        <f>INDEX('Mens Team Results'!G$5:G$18,MATCH('Mens team standings'!$A16,'Mens Team Results'!$A$5:$A$18,0))</f>
        <v>785</v>
      </c>
      <c r="H16" s="33">
        <f>INDEX('Mens Team Results'!H$5:H$18,MATCH('Mens team standings'!$A16,'Mens Team Results'!$A$5:$A$18,0))</f>
        <v>854</v>
      </c>
      <c r="I16" s="33">
        <f>INDEX('Mens Team Results'!I$5:I$18,MATCH('Mens team standings'!$A16,'Mens Team Results'!$A$5:$A$18,0))</f>
        <v>911</v>
      </c>
      <c r="J16" s="33">
        <f>INDEX('Mens Team Results'!J$5:J$18,MATCH('Mens team standings'!$A16,'Mens Team Results'!$A$5:$A$18,0))</f>
        <v>831</v>
      </c>
      <c r="K16" s="33">
        <f>INDEX('Mens Team Results'!K$5:K$18,MATCH('Mens team standings'!$A16,'Mens Team Results'!$A$5:$A$18,0))</f>
        <v>749</v>
      </c>
      <c r="L16" s="33">
        <f>INDEX('Mens Team Results'!L$5:L$18,MATCH('Mens team standings'!$A16,'Mens Team Results'!$A$5:$A$18,0))</f>
        <v>676</v>
      </c>
    </row>
    <row r="17" spans="1:12" ht="12.75">
      <c r="A17" s="33">
        <v>14</v>
      </c>
      <c r="B17" s="138">
        <f>INDEX('Mens Team Results'!B$5:B$18,MATCH('Mens team standings'!$A17,'Mens Team Results'!$A$5:$A$18,0))</f>
        <v>7576</v>
      </c>
      <c r="C17" s="33">
        <f t="shared" si="0"/>
        <v>-726</v>
      </c>
      <c r="D17" s="33">
        <f>INDEX('Mens Team Results'!D$5:D$18,MATCH('Mens team standings'!$A17,'Mens Team Results'!$A$5:$A$18,0))</f>
        <v>0</v>
      </c>
      <c r="E17" s="134" t="str">
        <f>INDEX('Mens Team Results'!E$5:E$18,MATCH('Mens team standings'!$A17,'Mens Team Results'!$A$5:$A$18,0))</f>
        <v>Missouri Western State</v>
      </c>
      <c r="F17" s="33">
        <f>INDEX('Mens Team Results'!F$5:F$18,MATCH('Mens team standings'!$A17,'Mens Team Results'!$A$5:$A$18,0))</f>
        <v>5057</v>
      </c>
      <c r="G17" s="33">
        <f>INDEX('Mens Team Results'!G$5:G$18,MATCH('Mens team standings'!$A17,'Mens Team Results'!$A$5:$A$18,0))</f>
        <v>834</v>
      </c>
      <c r="H17" s="33">
        <f>INDEX('Mens Team Results'!H$5:H$18,MATCH('Mens team standings'!$A17,'Mens Team Results'!$A$5:$A$18,0))</f>
        <v>862</v>
      </c>
      <c r="I17" s="33">
        <f>INDEX('Mens Team Results'!I$5:I$18,MATCH('Mens team standings'!$A17,'Mens Team Results'!$A$5:$A$18,0))</f>
        <v>965</v>
      </c>
      <c r="J17" s="33">
        <f>INDEX('Mens Team Results'!J$5:J$18,MATCH('Mens team standings'!$A17,'Mens Team Results'!$A$5:$A$18,0))</f>
        <v>911</v>
      </c>
      <c r="K17" s="33">
        <f>INDEX('Mens Team Results'!K$5:K$18,MATCH('Mens team standings'!$A17,'Mens Team Results'!$A$5:$A$18,0))</f>
        <v>738</v>
      </c>
      <c r="L17" s="33">
        <f>INDEX('Mens Team Results'!L$5:L$18,MATCH('Mens team standings'!$A17,'Mens Team Results'!$A$5:$A$18,0))</f>
        <v>747</v>
      </c>
    </row>
    <row r="19" ht="12.75">
      <c r="A19" s="32" t="s">
        <v>36</v>
      </c>
    </row>
    <row r="20" spans="1:12" ht="12.75">
      <c r="A20" s="35" t="s">
        <v>26</v>
      </c>
      <c r="B20" s="139" t="s">
        <v>2</v>
      </c>
      <c r="C20" s="35"/>
      <c r="D20" s="35" t="s">
        <v>5</v>
      </c>
      <c r="E20" s="135" t="s">
        <v>1</v>
      </c>
      <c r="F20" s="35" t="s">
        <v>6</v>
      </c>
      <c r="G20" s="35" t="s">
        <v>16</v>
      </c>
      <c r="H20" s="35" t="s">
        <v>17</v>
      </c>
      <c r="I20" s="35" t="s">
        <v>18</v>
      </c>
      <c r="J20" s="35" t="s">
        <v>19</v>
      </c>
      <c r="K20" s="35" t="s">
        <v>20</v>
      </c>
      <c r="L20" s="35" t="s">
        <v>21</v>
      </c>
    </row>
    <row r="21" spans="1:12" ht="12.75">
      <c r="A21" s="33">
        <v>1</v>
      </c>
      <c r="B21" s="138">
        <f>INDEX('Mens Team Results'!B$22:B$28,MATCH('Mens team standings'!$A21,'Mens Team Results'!$A$22:$A$28,0))</f>
        <v>9329</v>
      </c>
      <c r="C21" s="33">
        <f>INDEX('Mens Team Results'!C$22:C$28,MATCH('Mens team standings'!$A21,'Mens Team Results'!$A$22:$A$28,0))</f>
        <v>0</v>
      </c>
      <c r="D21" s="33">
        <f>INDEX('Mens Team Results'!D$22:D$28,MATCH('Mens team standings'!$A21,'Mens Team Results'!$A$22:$A$28,0))</f>
        <v>0</v>
      </c>
      <c r="E21" s="134" t="str">
        <f>INDEX('Mens Team Results'!E$22:E$28,MATCH('Mens team standings'!$A21,'Mens Team Results'!$A$22:$A$28,0))</f>
        <v>Wichita State University JV</v>
      </c>
      <c r="F21" s="33">
        <f>INDEX('Mens Team Results'!F$22:F$28,MATCH('Mens team standings'!$A21,'Mens Team Results'!$A$22:$A$28,0))</f>
        <v>6182</v>
      </c>
      <c r="G21" s="33">
        <f>INDEX('Mens Team Results'!G$22:G$28,MATCH('Mens team standings'!$A21,'Mens Team Results'!$A$22:$A$28,0))</f>
        <v>908</v>
      </c>
      <c r="H21" s="33">
        <f>INDEX('Mens Team Results'!H$22:H$28,MATCH('Mens team standings'!$A21,'Mens Team Results'!$A$22:$A$28,0))</f>
        <v>1066</v>
      </c>
      <c r="I21" s="33">
        <f>INDEX('Mens Team Results'!I$22:I$28,MATCH('Mens team standings'!$A21,'Mens Team Results'!$A$22:$A$28,0))</f>
        <v>1058</v>
      </c>
      <c r="J21" s="33">
        <f>INDEX('Mens Team Results'!J$22:J$28,MATCH('Mens team standings'!$A21,'Mens Team Results'!$A$22:$A$28,0))</f>
        <v>1009</v>
      </c>
      <c r="K21" s="33">
        <f>INDEX('Mens Team Results'!K$22:K$28,MATCH('Mens team standings'!$A21,'Mens Team Results'!$A$22:$A$28,0))</f>
        <v>1127</v>
      </c>
      <c r="L21" s="33">
        <f>INDEX('Mens Team Results'!L$22:L$28,MATCH('Mens team standings'!$A21,'Mens Team Results'!$A$22:$A$28,0))</f>
        <v>1014</v>
      </c>
    </row>
    <row r="22" spans="1:12" ht="12.75">
      <c r="A22" s="33">
        <v>2</v>
      </c>
      <c r="B22" s="138">
        <f>INDEX('Mens Team Results'!B$22:B$28,MATCH('Mens team standings'!$A22,'Mens Team Results'!$A$22:$A$28,0))</f>
        <v>8373</v>
      </c>
      <c r="C22" s="33">
        <f>INDEX('Mens Team Results'!C$22:C$28,MATCH('Mens team standings'!$A22,'Mens Team Results'!$A$22:$A$28,0))</f>
        <v>0</v>
      </c>
      <c r="D22" s="33">
        <f>INDEX('Mens Team Results'!D$22:D$28,MATCH('Mens team standings'!$A22,'Mens Team Results'!$A$22:$A$28,0))</f>
        <v>0</v>
      </c>
      <c r="E22" s="134" t="str">
        <f>INDEX('Mens Team Results'!E$22:E$28,MATCH('Mens team standings'!$A22,'Mens Team Results'!$A$22:$A$28,0))</f>
        <v>Hastings College JV</v>
      </c>
      <c r="F22" s="33">
        <f>INDEX('Mens Team Results'!F$22:F$28,MATCH('Mens team standings'!$A22,'Mens Team Results'!$A$22:$A$28,0))</f>
        <v>5388</v>
      </c>
      <c r="G22" s="33">
        <f>INDEX('Mens Team Results'!G$22:G$28,MATCH('Mens team standings'!$A22,'Mens Team Results'!$A$22:$A$28,0))</f>
        <v>915</v>
      </c>
      <c r="H22" s="33">
        <f>INDEX('Mens Team Results'!H$22:H$28,MATCH('Mens team standings'!$A22,'Mens Team Results'!$A$22:$A$28,0))</f>
        <v>953</v>
      </c>
      <c r="I22" s="33">
        <f>INDEX('Mens Team Results'!I$22:I$28,MATCH('Mens team standings'!$A22,'Mens Team Results'!$A$22:$A$28,0))</f>
        <v>929</v>
      </c>
      <c r="J22" s="33">
        <f>INDEX('Mens Team Results'!J$22:J$28,MATCH('Mens team standings'!$A22,'Mens Team Results'!$A$22:$A$28,0))</f>
        <v>915</v>
      </c>
      <c r="K22" s="33">
        <f>INDEX('Mens Team Results'!K$22:K$28,MATCH('Mens team standings'!$A22,'Mens Team Results'!$A$22:$A$28,0))</f>
        <v>842</v>
      </c>
      <c r="L22" s="33">
        <f>INDEX('Mens Team Results'!L$22:L$28,MATCH('Mens team standings'!$A22,'Mens Team Results'!$A$22:$A$28,0))</f>
        <v>834</v>
      </c>
    </row>
    <row r="23" spans="1:12" ht="12.75">
      <c r="A23" s="33">
        <v>3</v>
      </c>
      <c r="B23" s="138">
        <f>INDEX('Mens Team Results'!B$22:B$28,MATCH('Mens team standings'!$A23,'Mens Team Results'!$A$22:$A$28,0))</f>
        <v>8100</v>
      </c>
      <c r="C23" s="33">
        <f>INDEX('Mens Team Results'!C$22:C$28,MATCH('Mens team standings'!$A23,'Mens Team Results'!$A$22:$A$28,0))</f>
        <v>0</v>
      </c>
      <c r="D23" s="33">
        <f>INDEX('Mens Team Results'!D$22:D$28,MATCH('Mens team standings'!$A23,'Mens Team Results'!$A$22:$A$28,0))</f>
        <v>0</v>
      </c>
      <c r="E23" s="134" t="str">
        <f>INDEX('Mens Team Results'!E$22:E$28,MATCH('Mens team standings'!$A23,'Mens Team Results'!$A$22:$A$28,0))</f>
        <v>Culver-Stockton College JV</v>
      </c>
      <c r="F23" s="33">
        <f>INDEX('Mens Team Results'!F$22:F$28,MATCH('Mens team standings'!$A23,'Mens Team Results'!$A$22:$A$28,0))</f>
        <v>5143</v>
      </c>
      <c r="G23" s="33">
        <f>INDEX('Mens Team Results'!G$22:G$28,MATCH('Mens team standings'!$A23,'Mens Team Results'!$A$22:$A$28,0))</f>
        <v>851</v>
      </c>
      <c r="H23" s="33">
        <f>INDEX('Mens Team Results'!H$22:H$28,MATCH('Mens team standings'!$A23,'Mens Team Results'!$A$22:$A$28,0))</f>
        <v>839</v>
      </c>
      <c r="I23" s="33">
        <f>INDEX('Mens Team Results'!I$22:I$28,MATCH('Mens team standings'!$A23,'Mens Team Results'!$A$22:$A$28,0))</f>
        <v>802</v>
      </c>
      <c r="J23" s="33">
        <f>INDEX('Mens Team Results'!J$22:J$28,MATCH('Mens team standings'!$A23,'Mens Team Results'!$A$22:$A$28,0))</f>
        <v>859</v>
      </c>
      <c r="K23" s="33">
        <f>INDEX('Mens Team Results'!K$22:K$28,MATCH('Mens team standings'!$A23,'Mens Team Results'!$A$22:$A$28,0))</f>
        <v>958</v>
      </c>
      <c r="L23" s="33">
        <f>INDEX('Mens Team Results'!L$22:L$28,MATCH('Mens team standings'!$A23,'Mens Team Results'!$A$22:$A$28,0))</f>
        <v>834</v>
      </c>
    </row>
    <row r="24" spans="1:12" ht="12.75">
      <c r="A24" s="36">
        <v>4</v>
      </c>
      <c r="B24" s="138">
        <f>INDEX('Mens Team Results'!B$22:B$28,MATCH('Mens team standings'!$A24,'Mens Team Results'!$A$22:$A$28,0))</f>
        <v>7667</v>
      </c>
      <c r="C24" s="33">
        <f>INDEX('Mens Team Results'!C$22:C$28,MATCH('Mens team standings'!$A24,'Mens Team Results'!$A$22:$A$28,0))</f>
        <v>0</v>
      </c>
      <c r="D24" s="33">
        <f>INDEX('Mens Team Results'!D$22:D$28,MATCH('Mens team standings'!$A24,'Mens Team Results'!$A$22:$A$28,0))</f>
        <v>0</v>
      </c>
      <c r="E24" s="134" t="str">
        <f>INDEX('Mens Team Results'!E$22:E$28,MATCH('Mens team standings'!$A24,'Mens Team Results'!$A$22:$A$28,0))</f>
        <v>Morningside College JV</v>
      </c>
      <c r="F24" s="33">
        <f>INDEX('Mens Team Results'!F$22:F$28,MATCH('Mens team standings'!$A24,'Mens Team Results'!$A$22:$A$28,0))</f>
        <v>4958</v>
      </c>
      <c r="G24" s="33">
        <f>INDEX('Mens Team Results'!G$22:G$28,MATCH('Mens team standings'!$A24,'Mens Team Results'!$A$22:$A$28,0))</f>
        <v>831</v>
      </c>
      <c r="H24" s="33">
        <f>INDEX('Mens Team Results'!H$22:H$28,MATCH('Mens team standings'!$A24,'Mens Team Results'!$A$22:$A$28,0))</f>
        <v>752</v>
      </c>
      <c r="I24" s="33">
        <f>INDEX('Mens Team Results'!I$22:I$28,MATCH('Mens team standings'!$A24,'Mens Team Results'!$A$22:$A$28,0))</f>
        <v>809</v>
      </c>
      <c r="J24" s="33">
        <f>INDEX('Mens Team Results'!J$22:J$28,MATCH('Mens team standings'!$A24,'Mens Team Results'!$A$22:$A$28,0))</f>
        <v>853</v>
      </c>
      <c r="K24" s="33">
        <f>INDEX('Mens Team Results'!K$22:K$28,MATCH('Mens team standings'!$A24,'Mens Team Results'!$A$22:$A$28,0))</f>
        <v>801</v>
      </c>
      <c r="L24" s="33">
        <f>INDEX('Mens Team Results'!L$22:L$28,MATCH('Mens team standings'!$A24,'Mens Team Results'!$A$22:$A$28,0))</f>
        <v>912</v>
      </c>
    </row>
    <row r="25" spans="1:12" ht="12.75">
      <c r="A25" s="33">
        <v>5</v>
      </c>
      <c r="B25" s="138">
        <f>INDEX('Mens Team Results'!B$22:B$28,MATCH('Mens team standings'!$A25,'Mens Team Results'!$A$22:$A$28,0))</f>
        <v>7426</v>
      </c>
      <c r="C25" s="33">
        <f>(B25-$B$24)</f>
        <v>-241</v>
      </c>
      <c r="D25" s="33">
        <f>INDEX('Mens Team Results'!D$22:D$28,MATCH('Mens team standings'!$A25,'Mens Team Results'!$A$22:$A$28,0))</f>
        <v>0</v>
      </c>
      <c r="E25" s="134" t="str">
        <f>INDEX('Mens Team Results'!E$22:E$28,MATCH('Mens team standings'!$A25,'Mens Team Results'!$A$22:$A$28,0))</f>
        <v>Ottawa University JV</v>
      </c>
      <c r="F25" s="33">
        <f>INDEX('Mens Team Results'!F$22:F$28,MATCH('Mens team standings'!$A25,'Mens Team Results'!$A$22:$A$28,0))</f>
        <v>4893</v>
      </c>
      <c r="G25" s="33">
        <f>INDEX('Mens Team Results'!G$22:G$28,MATCH('Mens team standings'!$A25,'Mens Team Results'!$A$22:$A$28,0))</f>
        <v>799</v>
      </c>
      <c r="H25" s="33">
        <f>INDEX('Mens Team Results'!H$22:H$28,MATCH('Mens team standings'!$A25,'Mens Team Results'!$A$22:$A$28,0))</f>
        <v>891</v>
      </c>
      <c r="I25" s="33">
        <f>INDEX('Mens Team Results'!I$22:I$28,MATCH('Mens team standings'!$A25,'Mens Team Results'!$A$22:$A$28,0))</f>
        <v>794</v>
      </c>
      <c r="J25" s="33">
        <f>INDEX('Mens Team Results'!J$22:J$28,MATCH('Mens team standings'!$A25,'Mens Team Results'!$A$22:$A$28,0))</f>
        <v>821</v>
      </c>
      <c r="K25" s="33">
        <f>INDEX('Mens Team Results'!K$22:K$28,MATCH('Mens team standings'!$A25,'Mens Team Results'!$A$22:$A$28,0))</f>
        <v>806</v>
      </c>
      <c r="L25" s="33">
        <f>INDEX('Mens Team Results'!L$22:L$28,MATCH('Mens team standings'!$A25,'Mens Team Results'!$A$22:$A$28,0))</f>
        <v>782</v>
      </c>
    </row>
    <row r="26" spans="1:12" ht="12.75">
      <c r="A26" s="33">
        <v>6</v>
      </c>
      <c r="B26" s="138">
        <f>INDEX('Mens Team Results'!B$22:B$28,MATCH('Mens team standings'!$A26,'Mens Team Results'!$A$22:$A$28,0))</f>
        <v>7047</v>
      </c>
      <c r="C26" s="33">
        <f aca="true" t="shared" si="1" ref="C26:C27">(B26-$B$24)</f>
        <v>-620</v>
      </c>
      <c r="D26" s="33">
        <f>INDEX('Mens Team Results'!D$22:D$28,MATCH('Mens team standings'!$A26,'Mens Team Results'!$A$22:$A$28,0))</f>
        <v>0</v>
      </c>
      <c r="E26" s="134" t="str">
        <f>INDEX('Mens Team Results'!E$22:E$28,MATCH('Mens team standings'!$A26,'Mens Team Results'!$A$22:$A$28,0))</f>
        <v>University of Nebraska JV</v>
      </c>
      <c r="F26" s="33">
        <f>INDEX('Mens Team Results'!F$22:F$28,MATCH('Mens team standings'!$A26,'Mens Team Results'!$A$22:$A$28,0))</f>
        <v>4514</v>
      </c>
      <c r="G26" s="33">
        <f>INDEX('Mens Team Results'!G$22:G$28,MATCH('Mens team standings'!$A26,'Mens Team Results'!$A$22:$A$28,0))</f>
        <v>780</v>
      </c>
      <c r="H26" s="33">
        <f>INDEX('Mens Team Results'!H$22:H$28,MATCH('Mens team standings'!$A26,'Mens Team Results'!$A$22:$A$28,0))</f>
        <v>778</v>
      </c>
      <c r="I26" s="33">
        <f>INDEX('Mens Team Results'!I$22:I$28,MATCH('Mens team standings'!$A26,'Mens Team Results'!$A$22:$A$28,0))</f>
        <v>761</v>
      </c>
      <c r="J26" s="33">
        <f>INDEX('Mens Team Results'!J$22:J$28,MATCH('Mens team standings'!$A26,'Mens Team Results'!$A$22:$A$28,0))</f>
        <v>775</v>
      </c>
      <c r="K26" s="33">
        <f>INDEX('Mens Team Results'!K$22:K$28,MATCH('Mens team standings'!$A26,'Mens Team Results'!$A$22:$A$28,0))</f>
        <v>716</v>
      </c>
      <c r="L26" s="33">
        <f>INDEX('Mens Team Results'!L$22:L$28,MATCH('Mens team standings'!$A26,'Mens Team Results'!$A$22:$A$28,0))</f>
        <v>704</v>
      </c>
    </row>
    <row r="27" spans="1:12" ht="12.75">
      <c r="A27" s="33">
        <v>7</v>
      </c>
      <c r="B27" s="138">
        <f>INDEX('Mens Team Results'!B$22:B$28,MATCH('Mens team standings'!$A27,'Mens Team Results'!$A$22:$A$28,0))</f>
        <v>6366</v>
      </c>
      <c r="C27" s="33">
        <f t="shared" si="1"/>
        <v>-1301</v>
      </c>
      <c r="D27" s="33">
        <f>INDEX('Mens Team Results'!D$22:D$28,MATCH('Mens team standings'!$A27,'Mens Team Results'!$A$22:$A$28,0))</f>
        <v>0</v>
      </c>
      <c r="E27" s="134" t="str">
        <f>INDEX('Mens Team Results'!E$22:E$28,MATCH('Mens team standings'!$A27,'Mens Team Results'!$A$22:$A$28,0))</f>
        <v>Iowa State University JV</v>
      </c>
      <c r="F27" s="33">
        <f>INDEX('Mens Team Results'!F$22:F$28,MATCH('Mens team standings'!$A27,'Mens Team Results'!$A$22:$A$28,0))</f>
        <v>4012</v>
      </c>
      <c r="G27" s="33">
        <f>INDEX('Mens Team Results'!G$22:G$28,MATCH('Mens team standings'!$A27,'Mens Team Results'!$A$22:$A$28,0))</f>
        <v>717</v>
      </c>
      <c r="H27" s="33">
        <f>INDEX('Mens Team Results'!H$22:H$28,MATCH('Mens team standings'!$A27,'Mens Team Results'!$A$22:$A$28,0))</f>
        <v>680</v>
      </c>
      <c r="I27" s="33">
        <f>INDEX('Mens Team Results'!I$22:I$28,MATCH('Mens team standings'!$A27,'Mens Team Results'!$A$22:$A$28,0))</f>
        <v>690</v>
      </c>
      <c r="J27" s="33">
        <f>INDEX('Mens Team Results'!J$22:J$28,MATCH('Mens team standings'!$A27,'Mens Team Results'!$A$22:$A$28,0))</f>
        <v>686</v>
      </c>
      <c r="K27" s="33">
        <f>INDEX('Mens Team Results'!K$22:K$28,MATCH('Mens team standings'!$A27,'Mens Team Results'!$A$22:$A$28,0))</f>
        <v>624</v>
      </c>
      <c r="L27" s="33">
        <f>INDEX('Mens Team Results'!L$22:L$28,MATCH('Mens team standings'!$A27,'Mens Team Results'!$A$22:$A$28,0))</f>
        <v>615</v>
      </c>
    </row>
  </sheetData>
  <printOptions/>
  <pageMargins left="0.25" right="0.25" top="0.75" bottom="0.75" header="0.3" footer="0.3"/>
  <pageSetup fitToHeight="1" fitToWidth="1" horizontalDpi="600" verticalDpi="600" orientation="landscape" scale="8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 topLeftCell="A1">
      <selection activeCell="S7" sqref="S7"/>
    </sheetView>
  </sheetViews>
  <sheetFormatPr defaultColWidth="9.140625" defaultRowHeight="12.75"/>
  <cols>
    <col min="1" max="1" width="25.28125" style="33" bestFit="1" customWidth="1"/>
    <col min="2" max="2" width="14.7109375" style="138" bestFit="1" customWidth="1"/>
    <col min="3" max="3" width="8.421875" style="33" bestFit="1" customWidth="1"/>
    <col min="4" max="4" width="8.00390625" style="33" bestFit="1" customWidth="1"/>
    <col min="5" max="5" width="36.8515625" style="134" bestFit="1" customWidth="1"/>
    <col min="6" max="6" width="18.00390625" style="33" bestFit="1" customWidth="1"/>
    <col min="7" max="12" width="8.140625" style="33" bestFit="1" customWidth="1"/>
    <col min="13" max="16384" width="9.140625" style="34" customWidth="1"/>
  </cols>
  <sheetData>
    <row r="1" ht="12.75">
      <c r="A1" s="32" t="s">
        <v>88</v>
      </c>
    </row>
    <row r="2" ht="12.75">
      <c r="A2" s="32" t="s">
        <v>31</v>
      </c>
    </row>
    <row r="3" spans="1:12" ht="12.75">
      <c r="A3" s="35" t="s">
        <v>26</v>
      </c>
      <c r="B3" s="139" t="s">
        <v>2</v>
      </c>
      <c r="C3" s="35"/>
      <c r="D3" s="35" t="s">
        <v>5</v>
      </c>
      <c r="E3" s="135" t="s">
        <v>1</v>
      </c>
      <c r="F3" s="35" t="s">
        <v>6</v>
      </c>
      <c r="G3" s="35" t="s">
        <v>16</v>
      </c>
      <c r="H3" s="35" t="s">
        <v>17</v>
      </c>
      <c r="I3" s="35" t="s">
        <v>18</v>
      </c>
      <c r="J3" s="35" t="s">
        <v>19</v>
      </c>
      <c r="K3" s="35" t="s">
        <v>20</v>
      </c>
      <c r="L3" s="35" t="s">
        <v>21</v>
      </c>
    </row>
    <row r="4" spans="1:12" ht="12.75">
      <c r="A4" s="33">
        <v>1</v>
      </c>
      <c r="B4" s="138">
        <f>INDEX('Womens Team results'!B$5:B$16,MATCH('Womens team standings'!$A4,'Womens Team results'!$A$5:$A$16,0))</f>
        <v>9232</v>
      </c>
      <c r="C4" s="33">
        <f>INDEX('Womens Team results'!C$5:C$16,MATCH('Womens team standings'!$A4,'Womens Team results'!$A$5:$A$16,0))</f>
        <v>0</v>
      </c>
      <c r="D4" s="33">
        <f>INDEX('Womens Team results'!D$5:D$16,MATCH('Womens team standings'!$A4,'Womens Team results'!$A$5:$A$16,0))</f>
        <v>0</v>
      </c>
      <c r="E4" s="134" t="str">
        <f>INDEX('Womens Team results'!E$5:E$16,MATCH('Womens team standings'!$A4,'Womens Team results'!$A$5:$A$16,0))</f>
        <v>Wichita State University</v>
      </c>
      <c r="F4" s="33">
        <f>INDEX('Womens Team results'!F$5:F$16,MATCH('Womens team standings'!$A4,'Womens Team results'!$A$5:$A$16,0))</f>
        <v>6153</v>
      </c>
      <c r="G4" s="33">
        <f>INDEX('Womens Team results'!G$5:G$16,MATCH('Womens team standings'!$A4,'Womens Team results'!$A$5:$A$16,0))</f>
        <v>1059</v>
      </c>
      <c r="H4" s="33">
        <f>INDEX('Womens Team results'!H$5:H$16,MATCH('Womens team standings'!$A4,'Womens Team results'!$A$5:$A$16,0))</f>
        <v>1000</v>
      </c>
      <c r="I4" s="33">
        <f>INDEX('Womens Team results'!I$5:I$16,MATCH('Womens team standings'!$A4,'Womens Team results'!$A$5:$A$16,0))</f>
        <v>1033</v>
      </c>
      <c r="J4" s="33">
        <f>INDEX('Womens Team results'!J$5:J$16,MATCH('Womens team standings'!$A4,'Womens Team results'!$A$5:$A$16,0))</f>
        <v>1111</v>
      </c>
      <c r="K4" s="33">
        <f>INDEX('Womens Team results'!K$5:K$16,MATCH('Womens team standings'!$A4,'Womens Team results'!$A$5:$A$16,0))</f>
        <v>991</v>
      </c>
      <c r="L4" s="33">
        <f>INDEX('Womens Team results'!L$5:L$16,MATCH('Womens team standings'!$A4,'Womens Team results'!$A$5:$A$16,0))</f>
        <v>959</v>
      </c>
    </row>
    <row r="5" spans="1:12" ht="12.75">
      <c r="A5" s="33">
        <v>2</v>
      </c>
      <c r="B5" s="138">
        <f>INDEX('Womens Team results'!B$5:B$16,MATCH('Womens team standings'!$A5,'Womens Team results'!$A$5:$A$16,0))</f>
        <v>8171</v>
      </c>
      <c r="C5" s="33">
        <f>INDEX('Womens Team results'!C$5:C$16,MATCH('Womens team standings'!$A5,'Womens Team results'!$A$5:$A$16,0))</f>
        <v>0</v>
      </c>
      <c r="D5" s="33">
        <f>INDEX('Womens Team results'!D$5:D$16,MATCH('Womens team standings'!$A5,'Womens Team results'!$A$5:$A$16,0))</f>
        <v>0</v>
      </c>
      <c r="E5" s="134" t="str">
        <f>INDEX('Womens Team results'!E$5:E$16,MATCH('Womens team standings'!$A5,'Womens Team results'!$A$5:$A$16,0))</f>
        <v>Hastings College</v>
      </c>
      <c r="F5" s="33">
        <f>INDEX('Womens Team results'!F$5:F$16,MATCH('Womens team standings'!$A5,'Womens Team results'!$A$5:$A$16,0))</f>
        <v>5277</v>
      </c>
      <c r="G5" s="33">
        <f>INDEX('Womens Team results'!G$5:G$16,MATCH('Womens team standings'!$A5,'Womens Team results'!$A$5:$A$16,0))</f>
        <v>817</v>
      </c>
      <c r="H5" s="33">
        <f>INDEX('Womens Team results'!H$5:H$16,MATCH('Womens team standings'!$A5,'Womens Team results'!$A$5:$A$16,0))</f>
        <v>901</v>
      </c>
      <c r="I5" s="33">
        <f>INDEX('Womens Team results'!I$5:I$16,MATCH('Womens team standings'!$A5,'Womens Team results'!$A$5:$A$16,0))</f>
        <v>853</v>
      </c>
      <c r="J5" s="33">
        <f>INDEX('Womens Team results'!J$5:J$16,MATCH('Womens team standings'!$A5,'Womens Team results'!$A$5:$A$16,0))</f>
        <v>886</v>
      </c>
      <c r="K5" s="33">
        <f>INDEX('Womens Team results'!K$5:K$16,MATCH('Womens team standings'!$A5,'Womens Team results'!$A$5:$A$16,0))</f>
        <v>962</v>
      </c>
      <c r="L5" s="33">
        <f>INDEX('Womens Team results'!L$5:L$16,MATCH('Womens team standings'!$A5,'Womens Team results'!$A$5:$A$16,0))</f>
        <v>858</v>
      </c>
    </row>
    <row r="6" spans="1:12" ht="12.75">
      <c r="A6" s="33">
        <v>3</v>
      </c>
      <c r="B6" s="138">
        <f>INDEX('Womens Team results'!B$5:B$16,MATCH('Womens team standings'!$A6,'Womens Team results'!$A$5:$A$16,0))</f>
        <v>8070</v>
      </c>
      <c r="C6" s="33">
        <f>INDEX('Womens Team results'!C$5:C$16,MATCH('Womens team standings'!$A6,'Womens Team results'!$A$5:$A$16,0))</f>
        <v>0</v>
      </c>
      <c r="D6" s="33">
        <f>INDEX('Womens Team results'!D$5:D$16,MATCH('Womens team standings'!$A6,'Womens Team results'!$A$5:$A$16,0))</f>
        <v>0</v>
      </c>
      <c r="E6" s="134" t="str">
        <f>INDEX('Womens Team results'!E$5:E$16,MATCH('Womens team standings'!$A6,'Womens Team results'!$A$5:$A$16,0))</f>
        <v>West Texas AM</v>
      </c>
      <c r="F6" s="33">
        <f>INDEX('Womens Team results'!F$5:F$16,MATCH('Womens team standings'!$A6,'Womens Team results'!$A$5:$A$16,0))</f>
        <v>5257</v>
      </c>
      <c r="G6" s="33">
        <f>INDEX('Womens Team results'!G$5:G$16,MATCH('Womens team standings'!$A6,'Womens Team results'!$A$5:$A$16,0))</f>
        <v>876</v>
      </c>
      <c r="H6" s="33">
        <f>INDEX('Womens Team results'!H$5:H$16,MATCH('Womens team standings'!$A6,'Womens Team results'!$A$5:$A$16,0))</f>
        <v>863</v>
      </c>
      <c r="I6" s="33">
        <f>INDEX('Womens Team results'!I$5:I$16,MATCH('Womens team standings'!$A6,'Womens Team results'!$A$5:$A$16,0))</f>
        <v>835</v>
      </c>
      <c r="J6" s="33">
        <f>INDEX('Womens Team results'!J$5:J$16,MATCH('Womens team standings'!$A6,'Womens Team results'!$A$5:$A$16,0))</f>
        <v>878</v>
      </c>
      <c r="K6" s="33">
        <f>INDEX('Womens Team results'!K$5:K$16,MATCH('Womens team standings'!$A6,'Womens Team results'!$A$5:$A$16,0))</f>
        <v>910</v>
      </c>
      <c r="L6" s="33">
        <f>INDEX('Womens Team results'!L$5:L$16,MATCH('Womens team standings'!$A6,'Womens Team results'!$A$5:$A$16,0))</f>
        <v>895</v>
      </c>
    </row>
    <row r="7" spans="1:12" ht="12.75">
      <c r="A7" s="33">
        <v>4</v>
      </c>
      <c r="B7" s="138">
        <f>INDEX('Womens Team results'!B$5:B$16,MATCH('Womens team standings'!$A7,'Womens Team results'!$A$5:$A$16,0))</f>
        <v>7854</v>
      </c>
      <c r="C7" s="33">
        <f>INDEX('Womens Team results'!C$5:C$16,MATCH('Womens team standings'!$A7,'Womens Team results'!$A$5:$A$16,0))</f>
        <v>0</v>
      </c>
      <c r="D7" s="33">
        <f>INDEX('Womens Team results'!D$5:D$16,MATCH('Womens team standings'!$A7,'Womens Team results'!$A$5:$A$16,0))</f>
        <v>0</v>
      </c>
      <c r="E7" s="134" t="str">
        <f>INDEX('Womens Team results'!E$5:E$16,MATCH('Womens team standings'!$A7,'Womens Team results'!$A$5:$A$16,0))</f>
        <v>Baker University</v>
      </c>
      <c r="F7" s="33">
        <f>INDEX('Womens Team results'!F$5:F$16,MATCH('Womens team standings'!$A7,'Womens Team results'!$A$5:$A$16,0))</f>
        <v>5076</v>
      </c>
      <c r="G7" s="33">
        <f>INDEX('Womens Team results'!G$5:G$16,MATCH('Womens team standings'!$A7,'Womens Team results'!$A$5:$A$16,0))</f>
        <v>851</v>
      </c>
      <c r="H7" s="33">
        <f>INDEX('Womens Team results'!H$5:H$16,MATCH('Womens team standings'!$A7,'Womens Team results'!$A$5:$A$16,0))</f>
        <v>844</v>
      </c>
      <c r="I7" s="33">
        <f>INDEX('Womens Team results'!I$5:I$16,MATCH('Womens team standings'!$A7,'Womens Team results'!$A$5:$A$16,0))</f>
        <v>912</v>
      </c>
      <c r="J7" s="33">
        <f>INDEX('Womens Team results'!J$5:J$16,MATCH('Womens team standings'!$A7,'Womens Team results'!$A$5:$A$16,0))</f>
        <v>896</v>
      </c>
      <c r="K7" s="33">
        <f>INDEX('Womens Team results'!K$5:K$16,MATCH('Womens team standings'!$A7,'Womens Team results'!$A$5:$A$16,0))</f>
        <v>772</v>
      </c>
      <c r="L7" s="33">
        <f>INDEX('Womens Team results'!L$5:L$16,MATCH('Womens team standings'!$A7,'Womens Team results'!$A$5:$A$16,0))</f>
        <v>801</v>
      </c>
    </row>
    <row r="8" spans="1:12" ht="12.75">
      <c r="A8" s="33">
        <v>5</v>
      </c>
      <c r="B8" s="138">
        <f>INDEX('Womens Team results'!B$5:B$16,MATCH('Womens team standings'!$A8,'Womens Team results'!$A$5:$A$16,0))</f>
        <v>7830</v>
      </c>
      <c r="C8" s="33">
        <f>INDEX('Womens Team results'!C$5:C$16,MATCH('Womens team standings'!$A8,'Womens Team results'!$A$5:$A$16,0))</f>
        <v>0</v>
      </c>
      <c r="D8" s="33">
        <f>INDEX('Womens Team results'!D$5:D$16,MATCH('Womens team standings'!$A8,'Womens Team results'!$A$5:$A$16,0))</f>
        <v>0</v>
      </c>
      <c r="E8" s="134" t="str">
        <f>INDEX('Womens Team results'!E$5:E$16,MATCH('Womens team standings'!$A8,'Womens Team results'!$A$5:$A$16,0))</f>
        <v>Iowa Central Community College</v>
      </c>
      <c r="F8" s="33">
        <f>INDEX('Womens Team results'!F$5:F$16,MATCH('Womens team standings'!$A8,'Womens Team results'!$A$5:$A$16,0))</f>
        <v>5221</v>
      </c>
      <c r="G8" s="33">
        <f>INDEX('Womens Team results'!G$5:G$16,MATCH('Womens team standings'!$A8,'Womens Team results'!$A$5:$A$16,0))</f>
        <v>905</v>
      </c>
      <c r="H8" s="33">
        <f>INDEX('Womens Team results'!H$5:H$16,MATCH('Womens team standings'!$A8,'Womens Team results'!$A$5:$A$16,0))</f>
        <v>813</v>
      </c>
      <c r="I8" s="33">
        <f>INDEX('Womens Team results'!I$5:I$16,MATCH('Womens team standings'!$A8,'Womens Team results'!$A$5:$A$16,0))</f>
        <v>881</v>
      </c>
      <c r="J8" s="33">
        <f>INDEX('Womens Team results'!J$5:J$16,MATCH('Womens team standings'!$A8,'Womens Team results'!$A$5:$A$16,0))</f>
        <v>878</v>
      </c>
      <c r="K8" s="33">
        <f>INDEX('Womens Team results'!K$5:K$16,MATCH('Womens team standings'!$A8,'Womens Team results'!$A$5:$A$16,0))</f>
        <v>981</v>
      </c>
      <c r="L8" s="33">
        <f>INDEX('Womens Team results'!L$5:L$16,MATCH('Womens team standings'!$A8,'Womens Team results'!$A$5:$A$16,0))</f>
        <v>763</v>
      </c>
    </row>
    <row r="9" spans="1:12" ht="12.75">
      <c r="A9" s="33">
        <v>6</v>
      </c>
      <c r="B9" s="138">
        <f>INDEX('Womens Team results'!B$5:B$16,MATCH('Womens team standings'!$A9,'Womens Team results'!$A$5:$A$16,0))</f>
        <v>7727</v>
      </c>
      <c r="C9" s="33">
        <f>INDEX('Womens Team results'!C$5:C$16,MATCH('Womens team standings'!$A9,'Womens Team results'!$A$5:$A$16,0))</f>
        <v>0</v>
      </c>
      <c r="D9" s="33">
        <f>INDEX('Womens Team results'!D$5:D$16,MATCH('Womens team standings'!$A9,'Womens Team results'!$A$5:$A$16,0))</f>
        <v>0</v>
      </c>
      <c r="E9" s="134" t="str">
        <f>INDEX('Womens Team results'!E$5:E$16,MATCH('Womens team standings'!$A9,'Womens Team results'!$A$5:$A$16,0))</f>
        <v>Ottawa University</v>
      </c>
      <c r="F9" s="33">
        <f>INDEX('Womens Team results'!F$5:F$16,MATCH('Womens team standings'!$A9,'Womens Team results'!$A$5:$A$16,0))</f>
        <v>5069</v>
      </c>
      <c r="G9" s="33">
        <f>INDEX('Womens Team results'!G$5:G$16,MATCH('Womens team standings'!$A9,'Womens Team results'!$A$5:$A$16,0))</f>
        <v>891</v>
      </c>
      <c r="H9" s="33">
        <f>INDEX('Womens Team results'!H$5:H$16,MATCH('Womens team standings'!$A9,'Womens Team results'!$A$5:$A$16,0))</f>
        <v>856</v>
      </c>
      <c r="I9" s="33">
        <f>INDEX('Womens Team results'!I$5:I$16,MATCH('Womens team standings'!$A9,'Womens Team results'!$A$5:$A$16,0))</f>
        <v>874</v>
      </c>
      <c r="J9" s="33">
        <f>INDEX('Womens Team results'!J$5:J$16,MATCH('Womens team standings'!$A9,'Womens Team results'!$A$5:$A$16,0))</f>
        <v>801</v>
      </c>
      <c r="K9" s="33">
        <f>INDEX('Womens Team results'!K$5:K$16,MATCH('Womens team standings'!$A9,'Womens Team results'!$A$5:$A$16,0))</f>
        <v>806</v>
      </c>
      <c r="L9" s="33">
        <f>INDEX('Womens Team results'!L$5:L$16,MATCH('Womens team standings'!$A9,'Womens Team results'!$A$5:$A$16,0))</f>
        <v>841</v>
      </c>
    </row>
    <row r="10" spans="1:12" ht="12.75">
      <c r="A10" s="33">
        <v>7</v>
      </c>
      <c r="B10" s="138">
        <f>INDEX('Womens Team results'!B$5:B$16,MATCH('Womens team standings'!$A10,'Womens Team results'!$A$5:$A$16,0))</f>
        <v>7679</v>
      </c>
      <c r="C10" s="33">
        <f>INDEX('Womens Team results'!C$5:C$16,MATCH('Womens team standings'!$A10,'Womens Team results'!$A$5:$A$16,0))</f>
        <v>0</v>
      </c>
      <c r="D10" s="33">
        <f>INDEX('Womens Team results'!D$5:D$16,MATCH('Womens team standings'!$A10,'Womens Team results'!$A$5:$A$16,0))</f>
        <v>0</v>
      </c>
      <c r="E10" s="134" t="str">
        <f>INDEX('Womens Team results'!E$5:E$16,MATCH('Womens team standings'!$A10,'Womens Team results'!$A$5:$A$16,0))</f>
        <v>Morningside College</v>
      </c>
      <c r="F10" s="33">
        <f>INDEX('Womens Team results'!F$5:F$16,MATCH('Womens team standings'!$A10,'Womens Team results'!$A$5:$A$16,0))</f>
        <v>5034</v>
      </c>
      <c r="G10" s="33">
        <f>INDEX('Womens Team results'!G$5:G$16,MATCH('Womens team standings'!$A10,'Womens Team results'!$A$5:$A$16,0))</f>
        <v>883</v>
      </c>
      <c r="H10" s="33">
        <f>INDEX('Womens Team results'!H$5:H$16,MATCH('Womens team standings'!$A10,'Womens Team results'!$A$5:$A$16,0))</f>
        <v>844</v>
      </c>
      <c r="I10" s="33">
        <f>INDEX('Womens Team results'!I$5:I$16,MATCH('Womens team standings'!$A10,'Womens Team results'!$A$5:$A$16,0))</f>
        <v>817</v>
      </c>
      <c r="J10" s="33">
        <f>INDEX('Womens Team results'!J$5:J$16,MATCH('Womens team standings'!$A10,'Womens Team results'!$A$5:$A$16,0))</f>
        <v>802</v>
      </c>
      <c r="K10" s="33">
        <f>INDEX('Womens Team results'!K$5:K$16,MATCH('Womens team standings'!$A10,'Womens Team results'!$A$5:$A$16,0))</f>
        <v>891</v>
      </c>
      <c r="L10" s="33">
        <f>INDEX('Womens Team results'!L$5:L$16,MATCH('Womens team standings'!$A10,'Womens Team results'!$A$5:$A$16,0))</f>
        <v>797</v>
      </c>
    </row>
    <row r="11" spans="1:12" ht="12.75">
      <c r="A11" s="36">
        <v>8</v>
      </c>
      <c r="B11" s="138">
        <f>INDEX('Womens Team results'!B$5:B$16,MATCH('Womens team standings'!$A11,'Womens Team results'!$A$5:$A$16,0))</f>
        <v>7661</v>
      </c>
      <c r="C11" s="33">
        <f>INDEX('Womens Team results'!C$5:C$16,MATCH('Womens team standings'!$A11,'Womens Team results'!$A$5:$A$16,0))</f>
        <v>0</v>
      </c>
      <c r="D11" s="33">
        <f>INDEX('Womens Team results'!D$5:D$16,MATCH('Womens team standings'!$A11,'Womens Team results'!$A$5:$A$16,0))</f>
        <v>0</v>
      </c>
      <c r="E11" s="134" t="str">
        <f>INDEX('Womens Team results'!E$5:E$16,MATCH('Womens team standings'!$A11,'Womens Team results'!$A$5:$A$16,0))</f>
        <v>Central Oklahoma</v>
      </c>
      <c r="F11" s="33">
        <f>INDEX('Womens Team results'!F$5:F$16,MATCH('Womens team standings'!$A11,'Womens Team results'!$A$5:$A$16,0))</f>
        <v>5036</v>
      </c>
      <c r="G11" s="33">
        <f>INDEX('Womens Team results'!G$5:G$16,MATCH('Womens team standings'!$A11,'Womens Team results'!$A$5:$A$16,0))</f>
        <v>815</v>
      </c>
      <c r="H11" s="33">
        <f>INDEX('Womens Team results'!H$5:H$16,MATCH('Womens team standings'!$A11,'Womens Team results'!$A$5:$A$16,0))</f>
        <v>851</v>
      </c>
      <c r="I11" s="33">
        <f>INDEX('Womens Team results'!I$5:I$16,MATCH('Womens team standings'!$A11,'Womens Team results'!$A$5:$A$16,0))</f>
        <v>831</v>
      </c>
      <c r="J11" s="33">
        <f>INDEX('Womens Team results'!J$5:J$16,MATCH('Womens team standings'!$A11,'Womens Team results'!$A$5:$A$16,0))</f>
        <v>865</v>
      </c>
      <c r="K11" s="33">
        <f>INDEX('Womens Team results'!K$5:K$16,MATCH('Womens team standings'!$A11,'Womens Team results'!$A$5:$A$16,0))</f>
        <v>912</v>
      </c>
      <c r="L11" s="33">
        <f>INDEX('Womens Team results'!L$5:L$16,MATCH('Womens team standings'!$A11,'Womens Team results'!$A$5:$A$16,0))</f>
        <v>762</v>
      </c>
    </row>
    <row r="12" spans="1:12" ht="12.75">
      <c r="A12" s="33">
        <v>9</v>
      </c>
      <c r="B12" s="138">
        <f>INDEX('Womens Team results'!B$5:B$16,MATCH('Womens team standings'!$A12,'Womens Team results'!$A$5:$A$16,0))</f>
        <v>7613</v>
      </c>
      <c r="C12" s="33">
        <f>B12-$B$11</f>
        <v>-48</v>
      </c>
      <c r="D12" s="33">
        <f>INDEX('Womens Team results'!D$5:D$16,MATCH('Womens team standings'!$A12,'Womens Team results'!$A$5:$A$16,0))</f>
        <v>0</v>
      </c>
      <c r="E12" s="134" t="str">
        <f>INDEX('Womens Team results'!E$5:E$16,MATCH('Womens team standings'!$A12,'Womens Team results'!$A$5:$A$16,0))</f>
        <v>Culver-Stockton College</v>
      </c>
      <c r="F12" s="33">
        <f>INDEX('Womens Team results'!F$5:F$16,MATCH('Womens team standings'!$A12,'Womens Team results'!$A$5:$A$16,0))</f>
        <v>5007</v>
      </c>
      <c r="G12" s="33">
        <f>INDEX('Womens Team results'!G$5:G$16,MATCH('Womens team standings'!$A12,'Womens Team results'!$A$5:$A$16,0))</f>
        <v>800</v>
      </c>
      <c r="H12" s="33">
        <f>INDEX('Womens Team results'!H$5:H$16,MATCH('Womens team standings'!$A12,'Womens Team results'!$A$5:$A$16,0))</f>
        <v>737</v>
      </c>
      <c r="I12" s="33">
        <f>INDEX('Womens Team results'!I$5:I$16,MATCH('Womens team standings'!$A12,'Womens Team results'!$A$5:$A$16,0))</f>
        <v>856</v>
      </c>
      <c r="J12" s="33">
        <f>INDEX('Womens Team results'!J$5:J$16,MATCH('Womens team standings'!$A12,'Womens Team results'!$A$5:$A$16,0))</f>
        <v>938</v>
      </c>
      <c r="K12" s="33">
        <f>INDEX('Womens Team results'!K$5:K$16,MATCH('Womens team standings'!$A12,'Womens Team results'!$A$5:$A$16,0))</f>
        <v>831</v>
      </c>
      <c r="L12" s="33">
        <f>INDEX('Womens Team results'!L$5:L$16,MATCH('Womens team standings'!$A12,'Womens Team results'!$A$5:$A$16,0))</f>
        <v>845</v>
      </c>
    </row>
    <row r="13" spans="1:12" ht="12.75">
      <c r="A13" s="33">
        <v>10</v>
      </c>
      <c r="B13" s="138">
        <f>INDEX('Womens Team results'!B$5:B$16,MATCH('Womens team standings'!$A13,'Womens Team results'!$A$5:$A$16,0))</f>
        <v>7144</v>
      </c>
      <c r="C13" s="33">
        <f>B13-$B$11</f>
        <v>-517</v>
      </c>
      <c r="D13" s="33">
        <f>INDEX('Womens Team results'!D$5:D$16,MATCH('Womens team standings'!$A13,'Womens Team results'!$A$5:$A$16,0))</f>
        <v>0</v>
      </c>
      <c r="E13" s="134" t="str">
        <f>INDEX('Womens Team results'!E$5:E$16,MATCH('Womens team standings'!$A13,'Womens Team results'!$A$5:$A$16,0))</f>
        <v>Iowa State University</v>
      </c>
      <c r="F13" s="33">
        <f>INDEX('Womens Team results'!F$5:F$16,MATCH('Womens team standings'!$A13,'Womens Team results'!$A$5:$A$16,0))</f>
        <v>4625</v>
      </c>
      <c r="G13" s="33">
        <f>INDEX('Womens Team results'!G$5:G$16,MATCH('Womens team standings'!$A13,'Womens Team results'!$A$5:$A$16,0))</f>
        <v>797</v>
      </c>
      <c r="H13" s="33">
        <f>INDEX('Womens Team results'!H$5:H$16,MATCH('Womens team standings'!$A13,'Womens Team results'!$A$5:$A$16,0))</f>
        <v>706</v>
      </c>
      <c r="I13" s="33">
        <f>INDEX('Womens Team results'!I$5:I$16,MATCH('Womens team standings'!$A13,'Womens Team results'!$A$5:$A$16,0))</f>
        <v>810</v>
      </c>
      <c r="J13" s="33">
        <f>INDEX('Womens Team results'!J$5:J$16,MATCH('Womens team standings'!$A13,'Womens Team results'!$A$5:$A$16,0))</f>
        <v>806</v>
      </c>
      <c r="K13" s="33">
        <f>INDEX('Womens Team results'!K$5:K$16,MATCH('Womens team standings'!$A13,'Womens Team results'!$A$5:$A$16,0))</f>
        <v>795</v>
      </c>
      <c r="L13" s="33">
        <f>INDEX('Womens Team results'!L$5:L$16,MATCH('Womens team standings'!$A13,'Womens Team results'!$A$5:$A$16,0))</f>
        <v>711</v>
      </c>
    </row>
    <row r="14" spans="1:12" ht="12.75">
      <c r="A14" s="33">
        <v>11</v>
      </c>
      <c r="B14" s="138">
        <f>INDEX('Womens Team results'!B$5:B$16,MATCH('Womens team standings'!$A14,'Womens Team results'!$A$5:$A$16,0))</f>
        <v>6538</v>
      </c>
      <c r="C14" s="33">
        <f>B14-$B$11</f>
        <v>-1123</v>
      </c>
      <c r="D14" s="33">
        <f>INDEX('Womens Team results'!D$5:D$16,MATCH('Womens team standings'!$A14,'Womens Team results'!$A$5:$A$16,0))</f>
        <v>0</v>
      </c>
      <c r="E14" s="134" t="str">
        <f>INDEX('Womens Team results'!E$5:E$16,MATCH('Womens team standings'!$A14,'Womens Team results'!$A$5:$A$16,0))</f>
        <v>College of Saint Mary</v>
      </c>
      <c r="F14" s="33">
        <f>INDEX('Womens Team results'!F$5:F$16,MATCH('Womens team standings'!$A14,'Womens Team results'!$A$5:$A$16,0))</f>
        <v>4251</v>
      </c>
      <c r="G14" s="33">
        <f>INDEX('Womens Team results'!G$5:G$16,MATCH('Womens team standings'!$A14,'Womens Team results'!$A$5:$A$16,0))</f>
        <v>669</v>
      </c>
      <c r="H14" s="33">
        <f>INDEX('Womens Team results'!H$5:H$16,MATCH('Womens team standings'!$A14,'Womens Team results'!$A$5:$A$16,0))</f>
        <v>795</v>
      </c>
      <c r="I14" s="33">
        <f>INDEX('Womens Team results'!I$5:I$16,MATCH('Womens team standings'!$A14,'Womens Team results'!$A$5:$A$16,0))</f>
        <v>660</v>
      </c>
      <c r="J14" s="33">
        <f>INDEX('Womens Team results'!J$5:J$16,MATCH('Womens team standings'!$A14,'Womens Team results'!$A$5:$A$16,0))</f>
        <v>686</v>
      </c>
      <c r="K14" s="33">
        <f>INDEX('Womens Team results'!K$5:K$16,MATCH('Womens team standings'!$A14,'Womens Team results'!$A$5:$A$16,0))</f>
        <v>716</v>
      </c>
      <c r="L14" s="33">
        <f>INDEX('Womens Team results'!L$5:L$16,MATCH('Womens team standings'!$A14,'Womens Team results'!$A$5:$A$16,0))</f>
        <v>725</v>
      </c>
    </row>
    <row r="19" ht="12.75">
      <c r="A19" s="32" t="s">
        <v>36</v>
      </c>
    </row>
    <row r="20" spans="1:12" ht="12.75">
      <c r="A20" s="35" t="s">
        <v>26</v>
      </c>
      <c r="B20" s="139" t="s">
        <v>2</v>
      </c>
      <c r="C20" s="35"/>
      <c r="D20" s="35" t="s">
        <v>5</v>
      </c>
      <c r="E20" s="135" t="s">
        <v>1</v>
      </c>
      <c r="F20" s="35" t="s">
        <v>6</v>
      </c>
      <c r="G20" s="35" t="s">
        <v>16</v>
      </c>
      <c r="H20" s="35" t="s">
        <v>17</v>
      </c>
      <c r="I20" s="35" t="s">
        <v>18</v>
      </c>
      <c r="J20" s="35" t="s">
        <v>19</v>
      </c>
      <c r="K20" s="35" t="s">
        <v>20</v>
      </c>
      <c r="L20" s="35" t="s">
        <v>21</v>
      </c>
    </row>
    <row r="21" spans="1:12" ht="12.75">
      <c r="A21" s="33">
        <v>1</v>
      </c>
      <c r="B21" s="138">
        <f>INDEX('Womens Team results'!B$21:B$26,MATCH('Womens team standings'!$A21,'Womens Team results'!$A$21:$A$26,0))</f>
        <v>7965</v>
      </c>
      <c r="C21" s="33">
        <f>INDEX('Womens Team results'!C$21:C$26,MATCH('Womens team standings'!$A21,'Womens Team results'!$A$21:$A$26,0))</f>
        <v>0</v>
      </c>
      <c r="D21" s="33">
        <f>INDEX('Womens Team results'!D$21:D$26,MATCH('Womens team standings'!$A21,'Womens Team results'!$A$21:$A$26,0))</f>
        <v>0</v>
      </c>
      <c r="E21" s="134" t="str">
        <f>INDEX('Womens Team results'!E$21:E$26,MATCH('Womens team standings'!$A21,'Womens Team results'!$A$21:$A$26,0))</f>
        <v>Wichita State University JV</v>
      </c>
      <c r="F21" s="33">
        <f>INDEX('Womens Team results'!F$21:F$26,MATCH('Womens team standings'!$A21,'Womens Team results'!$A$21:$A$26,0))</f>
        <v>5205</v>
      </c>
      <c r="G21" s="33">
        <f>INDEX('Womens Team results'!G$21:G$26,MATCH('Womens team standings'!$A21,'Womens Team results'!$A$21:$A$26,0))</f>
        <v>885</v>
      </c>
      <c r="H21" s="33">
        <f>INDEX('Womens Team results'!H$21:H$26,MATCH('Womens team standings'!$A21,'Womens Team results'!$A$21:$A$26,0))</f>
        <v>914</v>
      </c>
      <c r="I21" s="33">
        <f>INDEX('Womens Team results'!I$21:I$26,MATCH('Womens team standings'!$A21,'Womens Team results'!$A$21:$A$26,0))</f>
        <v>834</v>
      </c>
      <c r="J21" s="33">
        <f>INDEX('Womens Team results'!J$21:J$26,MATCH('Womens team standings'!$A21,'Womens Team results'!$A$21:$A$26,0))</f>
        <v>871</v>
      </c>
      <c r="K21" s="33">
        <f>INDEX('Womens Team results'!K$21:K$26,MATCH('Womens team standings'!$A21,'Womens Team results'!$A$21:$A$26,0))</f>
        <v>819</v>
      </c>
      <c r="L21" s="33">
        <f>INDEX('Womens Team results'!L$21:L$26,MATCH('Womens team standings'!$A21,'Womens Team results'!$A$21:$A$26,0))</f>
        <v>882</v>
      </c>
    </row>
    <row r="22" spans="1:12" ht="12.75">
      <c r="A22" s="33">
        <v>2</v>
      </c>
      <c r="B22" s="138">
        <f>INDEX('Womens Team results'!B$21:B$26,MATCH('Womens team standings'!$A22,'Womens Team results'!$A$21:$A$26,0))</f>
        <v>7767</v>
      </c>
      <c r="C22" s="33">
        <f>INDEX('Womens Team results'!C$21:C$26,MATCH('Womens team standings'!$A22,'Womens Team results'!$A$21:$A$26,0))</f>
        <v>0</v>
      </c>
      <c r="D22" s="33">
        <f>INDEX('Womens Team results'!D$21:D$26,MATCH('Womens team standings'!$A22,'Womens Team results'!$A$21:$A$26,0))</f>
        <v>0</v>
      </c>
      <c r="E22" s="134" t="str">
        <f>INDEX('Womens Team results'!E$21:E$26,MATCH('Womens team standings'!$A22,'Womens Team results'!$A$21:$A$26,0))</f>
        <v>Hastings College JV</v>
      </c>
      <c r="F22" s="33">
        <f>INDEX('Womens Team results'!F$21:F$26,MATCH('Womens team standings'!$A22,'Womens Team results'!$A$21:$A$26,0))</f>
        <v>5128</v>
      </c>
      <c r="G22" s="33">
        <f>INDEX('Womens Team results'!G$21:G$26,MATCH('Womens team standings'!$A22,'Womens Team results'!$A$21:$A$26,0))</f>
        <v>901</v>
      </c>
      <c r="H22" s="33">
        <f>INDEX('Womens Team results'!H$21:H$26,MATCH('Womens team standings'!$A22,'Womens Team results'!$A$21:$A$26,0))</f>
        <v>789</v>
      </c>
      <c r="I22" s="33">
        <f>INDEX('Womens Team results'!I$21:I$26,MATCH('Womens team standings'!$A22,'Womens Team results'!$A$21:$A$26,0))</f>
        <v>863</v>
      </c>
      <c r="J22" s="33">
        <f>INDEX('Womens Team results'!J$21:J$26,MATCH('Womens team standings'!$A22,'Womens Team results'!$A$21:$A$26,0))</f>
        <v>781</v>
      </c>
      <c r="K22" s="33">
        <f>INDEX('Womens Team results'!K$21:K$26,MATCH('Womens team standings'!$A22,'Womens Team results'!$A$21:$A$26,0))</f>
        <v>913</v>
      </c>
      <c r="L22" s="33">
        <f>INDEX('Womens Team results'!L$21:L$26,MATCH('Womens team standings'!$A22,'Womens Team results'!$A$21:$A$26,0))</f>
        <v>881</v>
      </c>
    </row>
    <row r="23" spans="1:12" ht="12.75">
      <c r="A23" s="33">
        <v>3</v>
      </c>
      <c r="B23" s="138">
        <f>INDEX('Womens Team results'!B$21:B$26,MATCH('Womens team standings'!$A23,'Womens Team results'!$A$21:$A$26,0))</f>
        <v>7390</v>
      </c>
      <c r="C23" s="33">
        <f>INDEX('Womens Team results'!C$21:C$26,MATCH('Womens team standings'!$A23,'Womens Team results'!$A$21:$A$26,0))</f>
        <v>0</v>
      </c>
      <c r="D23" s="33">
        <f>INDEX('Womens Team results'!D$21:D$26,MATCH('Womens team standings'!$A23,'Womens Team results'!$A$21:$A$26,0))</f>
        <v>0</v>
      </c>
      <c r="E23" s="134" t="str">
        <f>INDEX('Womens Team results'!E$21:E$26,MATCH('Womens team standings'!$A23,'Womens Team results'!$A$21:$A$26,0))</f>
        <v>Morningside College JV</v>
      </c>
      <c r="F23" s="33">
        <f>INDEX('Womens Team results'!F$21:F$26,MATCH('Womens team standings'!$A23,'Womens Team results'!$A$21:$A$26,0))</f>
        <v>4832</v>
      </c>
      <c r="G23" s="33">
        <f>INDEX('Womens Team results'!G$21:G$26,MATCH('Womens team standings'!$A23,'Womens Team results'!$A$21:$A$26,0))</f>
        <v>832</v>
      </c>
      <c r="H23" s="33">
        <f>INDEX('Womens Team results'!H$21:H$26,MATCH('Womens team standings'!$A23,'Womens Team results'!$A$21:$A$26,0))</f>
        <v>815</v>
      </c>
      <c r="I23" s="33">
        <f>INDEX('Womens Team results'!I$21:I$26,MATCH('Womens team standings'!$A23,'Womens Team results'!$A$21:$A$26,0))</f>
        <v>854</v>
      </c>
      <c r="J23" s="33">
        <f>INDEX('Womens Team results'!J$21:J$26,MATCH('Womens team standings'!$A23,'Womens Team results'!$A$21:$A$26,0))</f>
        <v>782</v>
      </c>
      <c r="K23" s="33">
        <f>INDEX('Womens Team results'!K$21:K$26,MATCH('Womens team standings'!$A23,'Womens Team results'!$A$21:$A$26,0))</f>
        <v>782</v>
      </c>
      <c r="L23" s="33">
        <f>INDEX('Womens Team results'!L$21:L$26,MATCH('Womens team standings'!$A23,'Womens Team results'!$A$21:$A$26,0))</f>
        <v>767</v>
      </c>
    </row>
    <row r="24" spans="1:12" ht="12.75">
      <c r="A24" s="36">
        <v>4</v>
      </c>
      <c r="B24" s="138">
        <f>INDEX('Womens Team results'!B$21:B$26,MATCH('Womens team standings'!$A24,'Womens Team results'!$A$21:$A$26,0))</f>
        <v>6195</v>
      </c>
      <c r="C24" s="33">
        <f>INDEX('Womens Team results'!C$21:C$26,MATCH('Womens team standings'!$A24,'Womens Team results'!$A$21:$A$26,0))</f>
        <v>0</v>
      </c>
      <c r="D24" s="33">
        <f>INDEX('Womens Team results'!D$21:D$26,MATCH('Womens team standings'!$A24,'Womens Team results'!$A$21:$A$26,0))</f>
        <v>0</v>
      </c>
      <c r="E24" s="134" t="str">
        <f>INDEX('Womens Team results'!E$21:E$26,MATCH('Womens team standings'!$A24,'Womens Team results'!$A$21:$A$26,0))</f>
        <v>Culver-Stockton College JV</v>
      </c>
      <c r="F24" s="33">
        <f>INDEX('Womens Team results'!F$21:F$26,MATCH('Womens team standings'!$A24,'Womens Team results'!$A$21:$A$26,0))</f>
        <v>3986</v>
      </c>
      <c r="G24" s="33">
        <f>INDEX('Womens Team results'!G$21:G$26,MATCH('Womens team standings'!$A24,'Womens Team results'!$A$21:$A$26,0))</f>
        <v>591</v>
      </c>
      <c r="H24" s="33">
        <f>INDEX('Womens Team results'!H$21:H$26,MATCH('Womens team standings'!$A24,'Womens Team results'!$A$21:$A$26,0))</f>
        <v>728</v>
      </c>
      <c r="I24" s="33">
        <f>INDEX('Womens Team results'!I$21:I$26,MATCH('Womens team standings'!$A24,'Womens Team results'!$A$21:$A$26,0))</f>
        <v>696</v>
      </c>
      <c r="J24" s="33">
        <f>INDEX('Womens Team results'!J$21:J$26,MATCH('Womens team standings'!$A24,'Womens Team results'!$A$21:$A$26,0))</f>
        <v>646</v>
      </c>
      <c r="K24" s="33">
        <f>INDEX('Womens Team results'!K$21:K$26,MATCH('Womens team standings'!$A24,'Womens Team results'!$A$21:$A$26,0))</f>
        <v>630</v>
      </c>
      <c r="L24" s="33">
        <f>INDEX('Womens Team results'!L$21:L$26,MATCH('Womens team standings'!$A24,'Womens Team results'!$A$21:$A$26,0))</f>
        <v>695</v>
      </c>
    </row>
  </sheetData>
  <printOptions/>
  <pageMargins left="0.25" right="0.25" top="0.75" bottom="0.75" header="0.3" footer="0.3"/>
  <pageSetup fitToHeight="1" fitToWidth="1"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workbookViewId="0" topLeftCell="A1">
      <selection activeCell="N31" sqref="N31"/>
    </sheetView>
  </sheetViews>
  <sheetFormatPr defaultColWidth="9.140625" defaultRowHeight="12.75"/>
  <cols>
    <col min="1" max="1" width="18.57421875" style="0" customWidth="1"/>
    <col min="2" max="2" width="14.7109375" style="0" bestFit="1" customWidth="1"/>
    <col min="3" max="3" width="8.421875" style="0" bestFit="1" customWidth="1"/>
    <col min="4" max="4" width="13.140625" style="0" bestFit="1" customWidth="1"/>
    <col min="5" max="5" width="36.8515625" style="137" bestFit="1" customWidth="1"/>
    <col min="6" max="6" width="16.28125" style="0" bestFit="1" customWidth="1"/>
    <col min="7" max="7" width="15.140625" style="0" customWidth="1"/>
    <col min="8" max="23" width="5.8515625" style="0" customWidth="1"/>
    <col min="24" max="24" width="11.57421875" style="142" bestFit="1" customWidth="1"/>
  </cols>
  <sheetData>
    <row r="1" spans="1:7" ht="18">
      <c r="A1" s="32" t="s">
        <v>33</v>
      </c>
      <c r="B1" s="33"/>
      <c r="C1" s="33"/>
      <c r="D1" s="33"/>
      <c r="E1" s="134"/>
      <c r="F1" s="33"/>
      <c r="G1" s="33"/>
    </row>
    <row r="2" spans="1:8" ht="18">
      <c r="A2" s="32" t="s">
        <v>31</v>
      </c>
      <c r="B2" s="33"/>
      <c r="C2" s="33"/>
      <c r="D2" s="33"/>
      <c r="E2" s="134"/>
      <c r="F2" s="33"/>
      <c r="G2" s="33"/>
      <c r="H2" s="69" t="s">
        <v>114</v>
      </c>
    </row>
    <row r="3" spans="1:24" ht="18">
      <c r="A3" s="35" t="s">
        <v>26</v>
      </c>
      <c r="B3" s="35" t="s">
        <v>2</v>
      </c>
      <c r="C3" s="35"/>
      <c r="D3" s="35" t="s">
        <v>5</v>
      </c>
      <c r="E3" s="135" t="s">
        <v>1</v>
      </c>
      <c r="F3" s="35" t="s">
        <v>6</v>
      </c>
      <c r="G3" s="35" t="s">
        <v>7</v>
      </c>
      <c r="H3" s="68">
        <v>1</v>
      </c>
      <c r="I3" s="68">
        <v>2</v>
      </c>
      <c r="J3" s="68">
        <v>3</v>
      </c>
      <c r="K3" s="68">
        <v>4</v>
      </c>
      <c r="L3" s="68">
        <v>5</v>
      </c>
      <c r="M3" s="68">
        <v>6</v>
      </c>
      <c r="N3" s="68">
        <v>7</v>
      </c>
      <c r="O3" s="68">
        <v>8</v>
      </c>
      <c r="P3" s="68">
        <v>9</v>
      </c>
      <c r="Q3" s="68">
        <v>10</v>
      </c>
      <c r="R3" s="68">
        <v>11</v>
      </c>
      <c r="S3" s="68">
        <v>12</v>
      </c>
      <c r="T3" s="68">
        <v>13</v>
      </c>
      <c r="U3" s="68">
        <v>14</v>
      </c>
      <c r="V3" s="68">
        <v>15</v>
      </c>
      <c r="W3" s="68">
        <v>16</v>
      </c>
      <c r="X3" s="142" t="s">
        <v>350</v>
      </c>
    </row>
    <row r="4" spans="1:24" ht="18">
      <c r="A4" s="33">
        <v>1</v>
      </c>
      <c r="B4" s="33">
        <f>INDEX('Mens Team Results'!B$5:B$18,MATCH('Mens team standings'!A4,'Mens Team Results'!$A$5:$A$18,0))</f>
        <v>9362</v>
      </c>
      <c r="C4" s="33">
        <f>INDEX('Mens Team Results'!C$5:C$18,MATCH('Mens team standings'!$A$4,'Mens Team Results'!$A$5:$A$18,0))</f>
        <v>0</v>
      </c>
      <c r="D4" s="72">
        <v>140</v>
      </c>
      <c r="E4" s="134" t="str">
        <f>INDEX('Mens Team Results'!E$5:E$18,MATCH('Mens team standings'!$A$4,'Mens Team Results'!$A$5:$A$18,0))</f>
        <v>Wichita State University</v>
      </c>
      <c r="F4" s="33">
        <f>INDEX('Mens Team Results'!F$5:F$18,MATCH('Mens team standings'!$A$4,'Mens Team Results'!$A$5:$A$18,0))</f>
        <v>6099</v>
      </c>
      <c r="G4" s="33">
        <f>INDEX('Mens Team Results'!M$5:M$18,MATCH('Mens team standings'!$A4,'Mens Team Results'!$A$5:$A$18,0))</f>
        <v>3263</v>
      </c>
      <c r="H4" s="33">
        <f>INDEX('Mens Team Results'!N$5:N$18,MATCH('Mens team standings'!$A4,'Mens Team Results'!$A$5:$A$18,0))</f>
        <v>209</v>
      </c>
      <c r="I4" s="33">
        <f>INDEX('Mens Team Results'!O$5:O$18,MATCH('Mens team standings'!$A$4,'Mens Team Results'!$A$5:$A$18,0))</f>
        <v>177</v>
      </c>
      <c r="J4" s="33">
        <f>INDEX('Mens Team Results'!P$5:P$18,MATCH('Mens team standings'!$A$4,'Mens Team Results'!$A$5:$A$18,0))</f>
        <v>193</v>
      </c>
      <c r="K4" s="33">
        <f>INDEX('Mens Team Results'!Q$5:Q$18,MATCH('Mens team standings'!$A$4,'Mens Team Results'!$A$5:$A$18,0))</f>
        <v>215</v>
      </c>
      <c r="L4" s="33">
        <f>INDEX('Mens Team Results'!R$5:R$18,MATCH('Mens team standings'!$A$4,'Mens Team Results'!$A$5:$A$18,0))</f>
        <v>171</v>
      </c>
      <c r="M4" s="33">
        <f>INDEX('Mens Team Results'!S$5:S$18,MATCH('Mens team standings'!$A$4,'Mens Team Results'!$A$5:$A$18,0))</f>
        <v>197</v>
      </c>
      <c r="N4" s="33">
        <f>INDEX('Mens Team Results'!T$5:T$18,MATCH('Mens team standings'!$A$4,'Mens Team Results'!$A$5:$A$18,0))</f>
        <v>183</v>
      </c>
      <c r="O4" s="33">
        <f>INDEX('Mens Team Results'!U$5:U$18,MATCH('Mens team standings'!$A$4,'Mens Team Results'!$A$5:$A$18,0))</f>
        <v>236</v>
      </c>
      <c r="P4" s="33">
        <f>INDEX('Mens Team Results'!V$5:V$18,MATCH('Mens team standings'!$A$4,'Mens Team Results'!$A$5:$A$18,0))</f>
        <v>243</v>
      </c>
      <c r="Q4" s="33">
        <f>INDEX('Mens Team Results'!W$5:W$18,MATCH('Mens team standings'!$A$4,'Mens Team Results'!$A$5:$A$18,0))</f>
        <v>181</v>
      </c>
      <c r="R4" s="33">
        <f>INDEX('Mens Team Results'!X$5:X$18,MATCH('Mens team standings'!$A$4,'Mens Team Results'!$A$5:$A$18,0))</f>
        <v>200</v>
      </c>
      <c r="S4" s="33">
        <f>INDEX('Mens Team Results'!Y$5:Y$18,MATCH('Mens team standings'!$A$4,'Mens Team Results'!$A$5:$A$18,0))</f>
        <v>213</v>
      </c>
      <c r="T4" s="33">
        <f>INDEX('Mens Team Results'!Z$5:Z$18,MATCH('Mens team standings'!$A$4,'Mens Team Results'!$A$5:$A$18,0))</f>
        <v>225</v>
      </c>
      <c r="U4" s="33">
        <f>INDEX('Mens Team Results'!AA$5:AA$18,MATCH('Mens team standings'!$A$4,'Mens Team Results'!$A$5:$A$18,0))</f>
        <v>214</v>
      </c>
      <c r="V4" s="33">
        <f>INDEX('Mens Team Results'!AB$5:AB$18,MATCH('Mens team standings'!$A$4,'Mens Team Results'!$A$5:$A$18,0))</f>
        <v>193</v>
      </c>
      <c r="W4" s="33">
        <f>INDEX('Mens Team Results'!AC$5:AC$18,MATCH('Mens team standings'!$A$4,'Mens Team Results'!$A$5:$A$18,0))</f>
        <v>213</v>
      </c>
      <c r="X4" s="142">
        <v>11</v>
      </c>
    </row>
    <row r="5" spans="1:24" ht="18">
      <c r="A5" s="33">
        <v>2</v>
      </c>
      <c r="B5" s="33">
        <f>INDEX('Mens Team Results'!B$5:B$18,MATCH('Mens team standings'!$A5,'Mens Team Results'!$A$5:$A$18,0))</f>
        <v>8927</v>
      </c>
      <c r="C5" s="33">
        <f>INDEX('Mens Team Results'!C$5:C$18,MATCH('Mens team standings'!$A5,'Mens Team Results'!$A$5:$A$18,0))</f>
        <v>0</v>
      </c>
      <c r="D5" s="72">
        <v>260</v>
      </c>
      <c r="E5" s="134" t="str">
        <f>INDEX('Mens Team Results'!E$5:E$18,MATCH('Mens team standings'!$A5,'Mens Team Results'!$A$5:$A$18,0))</f>
        <v>University of Nebraska</v>
      </c>
      <c r="F5" s="33">
        <f>INDEX('Mens Team Results'!F$5:F$18,MATCH('Mens team standings'!$A5,'Mens Team Results'!$A$5:$A$18,0))</f>
        <v>5864</v>
      </c>
      <c r="G5" s="33">
        <f>INDEX('Mens Team Results'!M$5:M$18,MATCH('Mens team standings'!$A5,'Mens Team Results'!$A$5:$A$18,0))</f>
        <v>3063</v>
      </c>
      <c r="H5" s="33">
        <f>INDEX('Mens Team Results'!N$5:N$18,MATCH('Mens team standings'!$A5,'Mens Team Results'!$A$5:$A$18,0))</f>
        <v>212</v>
      </c>
      <c r="I5" s="33">
        <f>INDEX('Mens Team Results'!O$5:O$18,MATCH('Mens team standings'!$A5,'Mens Team Results'!$A$5:$A$18,0))</f>
        <v>146</v>
      </c>
      <c r="J5" s="33">
        <f>INDEX('Mens Team Results'!P$5:P$18,MATCH('Mens team standings'!$A5,'Mens Team Results'!$A$5:$A$18,0))</f>
        <v>181</v>
      </c>
      <c r="K5" s="33">
        <f>INDEX('Mens Team Results'!Q$5:Q$18,MATCH('Mens team standings'!$A5,'Mens Team Results'!$A$5:$A$18,0))</f>
        <v>211</v>
      </c>
      <c r="L5" s="33">
        <f>INDEX('Mens Team Results'!R$5:R$18,MATCH('Mens team standings'!$A5,'Mens Team Results'!$A$5:$A$18,0))</f>
        <v>128</v>
      </c>
      <c r="M5" s="33">
        <f>INDEX('Mens Team Results'!S$5:S$18,MATCH('Mens team standings'!$A5,'Mens Team Results'!$A$5:$A$18,0))</f>
        <v>184</v>
      </c>
      <c r="N5" s="33">
        <f>INDEX('Mens Team Results'!T$5:T$18,MATCH('Mens team standings'!$A5,'Mens Team Results'!$A$5:$A$18,0))</f>
        <v>256</v>
      </c>
      <c r="O5" s="33">
        <f>INDEX('Mens Team Results'!U$5:U$18,MATCH('Mens team standings'!$A5,'Mens Team Results'!$A$5:$A$18,0))</f>
        <v>174</v>
      </c>
      <c r="P5" s="33">
        <f>INDEX('Mens Team Results'!V$5:V$18,MATCH('Mens team standings'!$A5,'Mens Team Results'!$A$5:$A$18,0))</f>
        <v>172</v>
      </c>
      <c r="Q5" s="33">
        <f>INDEX('Mens Team Results'!W$5:W$18,MATCH('Mens team standings'!$A5,'Mens Team Results'!$A$5:$A$18,0))</f>
        <v>189</v>
      </c>
      <c r="R5" s="33">
        <f>INDEX('Mens Team Results'!X$5:X$18,MATCH('Mens team standings'!$A5,'Mens Team Results'!$A$5:$A$18,0))</f>
        <v>193</v>
      </c>
      <c r="S5" s="33">
        <f>INDEX('Mens Team Results'!Y$5:Y$18,MATCH('Mens team standings'!$A5,'Mens Team Results'!$A$5:$A$18,0))</f>
        <v>222</v>
      </c>
      <c r="T5" s="33">
        <f>INDEX('Mens Team Results'!Z$5:Z$18,MATCH('Mens team standings'!$A5,'Mens Team Results'!$A$5:$A$18,0))</f>
        <v>172</v>
      </c>
      <c r="U5" s="33">
        <f>INDEX('Mens Team Results'!AA$5:AA$18,MATCH('Mens team standings'!$A5,'Mens Team Results'!$A$5:$A$18,0))</f>
        <v>196</v>
      </c>
      <c r="V5" s="33">
        <f>INDEX('Mens Team Results'!AB$5:AB$18,MATCH('Mens team standings'!$A5,'Mens Team Results'!$A$5:$A$18,0))</f>
        <v>226</v>
      </c>
      <c r="W5" s="33">
        <f>INDEX('Mens Team Results'!AC$5:AC$18,MATCH('Mens team standings'!$A5,'Mens Team Results'!$A$5:$A$18,0))</f>
        <v>201</v>
      </c>
      <c r="X5" s="142">
        <v>12</v>
      </c>
    </row>
    <row r="6" spans="1:24" ht="18">
      <c r="A6" s="33">
        <v>3</v>
      </c>
      <c r="B6" s="33">
        <f>INDEX('Mens Team Results'!B$5:B$18,MATCH('Mens team standings'!$A6,'Mens Team Results'!$A$5:$A$18,0))</f>
        <v>8735</v>
      </c>
      <c r="C6" s="33">
        <f>INDEX('Mens Team Results'!C$5:C$18,MATCH('Mens team standings'!$A6,'Mens Team Results'!$A$5:$A$18,0))</f>
        <v>0</v>
      </c>
      <c r="D6" s="72">
        <v>50</v>
      </c>
      <c r="E6" s="134" t="str">
        <f>INDEX('Mens Team Results'!E$5:E$18,MATCH('Mens team standings'!$A6,'Mens Team Results'!$A$5:$A$18,0))</f>
        <v>Hastings College</v>
      </c>
      <c r="F6" s="33">
        <f>INDEX('Mens Team Results'!F$5:F$18,MATCH('Mens team standings'!$A6,'Mens Team Results'!$A$5:$A$18,0))</f>
        <v>5644</v>
      </c>
      <c r="G6" s="33">
        <f>INDEX('Mens Team Results'!M$5:M$18,MATCH('Mens team standings'!$A6,'Mens Team Results'!$A$5:$A$18,0))</f>
        <v>3091</v>
      </c>
      <c r="H6" s="33">
        <f>INDEX('Mens Team Results'!N$5:N$18,MATCH('Mens team standings'!$A6,'Mens Team Results'!$A$5:$A$18,0))</f>
        <v>181</v>
      </c>
      <c r="I6" s="33">
        <f>INDEX('Mens Team Results'!O$5:O$18,MATCH('Mens team standings'!$A6,'Mens Team Results'!$A$5:$A$18,0))</f>
        <v>197</v>
      </c>
      <c r="J6" s="33">
        <f>INDEX('Mens Team Results'!P$5:P$18,MATCH('Mens team standings'!$A6,'Mens Team Results'!$A$5:$A$18,0))</f>
        <v>209</v>
      </c>
      <c r="K6" s="33">
        <f>INDEX('Mens Team Results'!Q$5:Q$18,MATCH('Mens team standings'!$A6,'Mens Team Results'!$A$5:$A$18,0))</f>
        <v>192</v>
      </c>
      <c r="L6" s="33">
        <f>INDEX('Mens Team Results'!R$5:R$18,MATCH('Mens team standings'!$A6,'Mens Team Results'!$A$5:$A$18,0))</f>
        <v>189</v>
      </c>
      <c r="M6" s="33">
        <f>INDEX('Mens Team Results'!S$5:S$18,MATCH('Mens team standings'!$A6,'Mens Team Results'!$A$5:$A$18,0))</f>
        <v>191</v>
      </c>
      <c r="N6" s="33">
        <f>INDEX('Mens Team Results'!T$5:T$18,MATCH('Mens team standings'!$A6,'Mens Team Results'!$A$5:$A$18,0))</f>
        <v>196</v>
      </c>
      <c r="O6" s="33">
        <f>INDEX('Mens Team Results'!U$5:U$18,MATCH('Mens team standings'!$A6,'Mens Team Results'!$A$5:$A$18,0))</f>
        <v>208</v>
      </c>
      <c r="P6" s="33">
        <f>INDEX('Mens Team Results'!V$5:V$18,MATCH('Mens team standings'!$A6,'Mens Team Results'!$A$5:$A$18,0))</f>
        <v>192</v>
      </c>
      <c r="Q6" s="33">
        <f>INDEX('Mens Team Results'!W$5:W$18,MATCH('Mens team standings'!$A6,'Mens Team Results'!$A$5:$A$18,0))</f>
        <v>163</v>
      </c>
      <c r="R6" s="33">
        <f>INDEX('Mens Team Results'!X$5:X$18,MATCH('Mens team standings'!$A6,'Mens Team Results'!$A$5:$A$18,0))</f>
        <v>218</v>
      </c>
      <c r="S6" s="33">
        <f>INDEX('Mens Team Results'!Y$5:Y$18,MATCH('Mens team standings'!$A6,'Mens Team Results'!$A$5:$A$18,0))</f>
        <v>213</v>
      </c>
      <c r="T6" s="33">
        <f>INDEX('Mens Team Results'!Z$5:Z$18,MATCH('Mens team standings'!$A6,'Mens Team Results'!$A$5:$A$18,0))</f>
        <v>165</v>
      </c>
      <c r="U6" s="33">
        <f>INDEX('Mens Team Results'!AA$5:AA$18,MATCH('Mens team standings'!$A6,'Mens Team Results'!$A$5:$A$18,0))</f>
        <v>184</v>
      </c>
      <c r="V6" s="33">
        <f>INDEX('Mens Team Results'!AB$5:AB$18,MATCH('Mens team standings'!$A6,'Mens Team Results'!$A$5:$A$18,0))</f>
        <v>194</v>
      </c>
      <c r="W6" s="33">
        <f>INDEX('Mens Team Results'!AC$5:AC$18,MATCH('Mens team standings'!$A6,'Mens Team Results'!$A$5:$A$18,0))</f>
        <v>199</v>
      </c>
      <c r="X6" s="142">
        <v>13</v>
      </c>
    </row>
    <row r="7" spans="1:24" ht="18">
      <c r="A7" s="33">
        <v>4</v>
      </c>
      <c r="B7" s="33">
        <f>INDEX('Mens Team Results'!B$5:B$18,MATCH('Mens team standings'!$A7,'Mens Team Results'!$A$5:$A$18,0))</f>
        <v>8629</v>
      </c>
      <c r="C7" s="33">
        <f>INDEX('Mens Team Results'!C$5:C$18,MATCH('Mens team standings'!$A7,'Mens Team Results'!$A$5:$A$18,0))</f>
        <v>0</v>
      </c>
      <c r="D7" s="72"/>
      <c r="E7" s="134" t="str">
        <f>INDEX('Mens Team Results'!E$5:E$18,MATCH('Mens team standings'!$A7,'Mens Team Results'!$A$5:$A$18,0))</f>
        <v>Western Illinois University</v>
      </c>
      <c r="F7" s="33">
        <f>INDEX('Mens Team Results'!F$5:F$18,MATCH('Mens team standings'!$A7,'Mens Team Results'!$A$5:$A$18,0))</f>
        <v>5698</v>
      </c>
      <c r="G7" s="33">
        <f>INDEX('Mens Team Results'!M$5:M$18,MATCH('Mens team standings'!$A7,'Mens Team Results'!$A$5:$A$18,0))</f>
        <v>2931</v>
      </c>
      <c r="H7" s="33">
        <f>INDEX('Mens Team Results'!N$5:N$18,MATCH('Mens team standings'!$A7,'Mens Team Results'!$A$5:$A$18,0))</f>
        <v>175</v>
      </c>
      <c r="I7" s="33">
        <f>INDEX('Mens Team Results'!O$5:O$18,MATCH('Mens team standings'!$A7,'Mens Team Results'!$A$5:$A$18,0))</f>
        <v>181</v>
      </c>
      <c r="J7" s="33">
        <f>INDEX('Mens Team Results'!P$5:P$18,MATCH('Mens team standings'!$A7,'Mens Team Results'!$A$5:$A$18,0))</f>
        <v>179</v>
      </c>
      <c r="K7" s="33">
        <f>INDEX('Mens Team Results'!Q$5:Q$18,MATCH('Mens team standings'!$A7,'Mens Team Results'!$A$5:$A$18,0))</f>
        <v>154</v>
      </c>
      <c r="L7" s="33">
        <f>INDEX('Mens Team Results'!R$5:R$18,MATCH('Mens team standings'!$A7,'Mens Team Results'!$A$5:$A$18,0))</f>
        <v>201</v>
      </c>
      <c r="M7" s="33">
        <f>INDEX('Mens Team Results'!S$5:S$18,MATCH('Mens team standings'!$A7,'Mens Team Results'!$A$5:$A$18,0))</f>
        <v>236</v>
      </c>
      <c r="N7" s="33">
        <f>INDEX('Mens Team Results'!T$5:T$18,MATCH('Mens team standings'!$A7,'Mens Team Results'!$A$5:$A$18,0))</f>
        <v>216</v>
      </c>
      <c r="O7" s="33">
        <f>INDEX('Mens Team Results'!U$5:U$18,MATCH('Mens team standings'!$A7,'Mens Team Results'!$A$5:$A$18,0))</f>
        <v>193</v>
      </c>
      <c r="P7" s="33">
        <f>INDEX('Mens Team Results'!V$5:V$18,MATCH('Mens team standings'!$A7,'Mens Team Results'!$A$5:$A$18,0))</f>
        <v>125</v>
      </c>
      <c r="Q7" s="33">
        <f>INDEX('Mens Team Results'!W$5:W$18,MATCH('Mens team standings'!$A7,'Mens Team Results'!$A$5:$A$18,0))</f>
        <v>169</v>
      </c>
      <c r="R7" s="33">
        <f>INDEX('Mens Team Results'!X$5:X$18,MATCH('Mens team standings'!$A7,'Mens Team Results'!$A$5:$A$18,0))</f>
        <v>176</v>
      </c>
      <c r="S7" s="33">
        <f>INDEX('Mens Team Results'!Y$5:Y$18,MATCH('Mens team standings'!$A7,'Mens Team Results'!$A$5:$A$18,0))</f>
        <v>209</v>
      </c>
      <c r="T7" s="33">
        <f>INDEX('Mens Team Results'!Z$5:Z$18,MATCH('Mens team standings'!$A7,'Mens Team Results'!$A$5:$A$18,0))</f>
        <v>190</v>
      </c>
      <c r="U7" s="33">
        <f>INDEX('Mens Team Results'!AA$5:AA$18,MATCH('Mens team standings'!$A7,'Mens Team Results'!$A$5:$A$18,0))</f>
        <v>212</v>
      </c>
      <c r="V7" s="33">
        <f>INDEX('Mens Team Results'!AB$5:AB$18,MATCH('Mens team standings'!$A7,'Mens Team Results'!$A$5:$A$18,0))</f>
        <v>150</v>
      </c>
      <c r="W7" s="33">
        <f>INDEX('Mens Team Results'!AC$5:AC$18,MATCH('Mens team standings'!$A7,'Mens Team Results'!$A$5:$A$18,0))</f>
        <v>165</v>
      </c>
      <c r="X7" s="142">
        <v>14</v>
      </c>
    </row>
    <row r="8" spans="1:24" ht="18">
      <c r="A8" s="33">
        <v>5</v>
      </c>
      <c r="B8" s="33">
        <f>INDEX('Mens Team Results'!B$5:B$18,MATCH('Mens team standings'!$A8,'Mens Team Results'!$A$5:$A$18,0))</f>
        <v>8529</v>
      </c>
      <c r="C8" s="33">
        <f>INDEX('Mens Team Results'!C$5:C$18,MATCH('Mens team standings'!$A8,'Mens Team Results'!$A$5:$A$18,0))</f>
        <v>0</v>
      </c>
      <c r="D8" s="72">
        <v>50</v>
      </c>
      <c r="E8" s="134" t="str">
        <f>INDEX('Mens Team Results'!E$5:E$18,MATCH('Mens team standings'!$A8,'Mens Team Results'!$A$5:$A$18,0))</f>
        <v>Morningside College</v>
      </c>
      <c r="F8" s="33">
        <f>INDEX('Mens Team Results'!F$5:F$18,MATCH('Mens team standings'!$A8,'Mens Team Results'!$A$5:$A$18,0))</f>
        <v>5573</v>
      </c>
      <c r="G8" s="33">
        <f>INDEX('Mens Team Results'!M$5:M$18,MATCH('Mens team standings'!$A8,'Mens Team Results'!$A$5:$A$18,0))</f>
        <v>2956</v>
      </c>
      <c r="H8" s="33">
        <f>INDEX('Mens Team Results'!N$5:N$18,MATCH('Mens team standings'!$A8,'Mens Team Results'!$A$5:$A$18,0))</f>
        <v>173</v>
      </c>
      <c r="I8" s="33">
        <f>INDEX('Mens Team Results'!O$5:O$18,MATCH('Mens team standings'!$A8,'Mens Team Results'!$A$5:$A$18,0))</f>
        <v>210</v>
      </c>
      <c r="J8" s="33">
        <f>INDEX('Mens Team Results'!P$5:P$18,MATCH('Mens team standings'!$A8,'Mens Team Results'!$A$5:$A$18,0))</f>
        <v>147</v>
      </c>
      <c r="K8" s="33">
        <f>INDEX('Mens Team Results'!Q$5:Q$18,MATCH('Mens team standings'!$A8,'Mens Team Results'!$A$5:$A$18,0))</f>
        <v>191</v>
      </c>
      <c r="L8" s="33">
        <f>INDEX('Mens Team Results'!R$5:R$18,MATCH('Mens team standings'!$A8,'Mens Team Results'!$A$5:$A$18,0))</f>
        <v>209</v>
      </c>
      <c r="M8" s="33">
        <f>INDEX('Mens Team Results'!S$5:S$18,MATCH('Mens team standings'!$A8,'Mens Team Results'!$A$5:$A$18,0))</f>
        <v>203</v>
      </c>
      <c r="N8" s="33">
        <f>INDEX('Mens Team Results'!T$5:T$18,MATCH('Mens team standings'!$A8,'Mens Team Results'!$A$5:$A$18,0))</f>
        <v>222</v>
      </c>
      <c r="O8" s="33">
        <f>INDEX('Mens Team Results'!U$5:U$18,MATCH('Mens team standings'!$A8,'Mens Team Results'!$A$5:$A$18,0))</f>
        <v>194</v>
      </c>
      <c r="P8" s="33">
        <f>INDEX('Mens Team Results'!V$5:V$18,MATCH('Mens team standings'!$A8,'Mens Team Results'!$A$5:$A$18,0))</f>
        <v>151</v>
      </c>
      <c r="Q8" s="33">
        <f>INDEX('Mens Team Results'!W$5:W$18,MATCH('Mens team standings'!$A8,'Mens Team Results'!$A$5:$A$18,0))</f>
        <v>182</v>
      </c>
      <c r="R8" s="33">
        <f>INDEX('Mens Team Results'!X$5:X$18,MATCH('Mens team standings'!$A8,'Mens Team Results'!$A$5:$A$18,0))</f>
        <v>148</v>
      </c>
      <c r="S8" s="33">
        <f>INDEX('Mens Team Results'!Y$5:Y$18,MATCH('Mens team standings'!$A8,'Mens Team Results'!$A$5:$A$18,0))</f>
        <v>159</v>
      </c>
      <c r="T8" s="33">
        <f>INDEX('Mens Team Results'!Z$5:Z$18,MATCH('Mens team standings'!$A8,'Mens Team Results'!$A$5:$A$18,0))</f>
        <v>158</v>
      </c>
      <c r="U8" s="33">
        <f>INDEX('Mens Team Results'!AA$5:AA$18,MATCH('Mens team standings'!$A8,'Mens Team Results'!$A$5:$A$18,0))</f>
        <v>236</v>
      </c>
      <c r="V8" s="33">
        <f>INDEX('Mens Team Results'!AB$5:AB$18,MATCH('Mens team standings'!$A8,'Mens Team Results'!$A$5:$A$18,0))</f>
        <v>186</v>
      </c>
      <c r="W8" s="33">
        <f>INDEX('Mens Team Results'!AC$5:AC$18,MATCH('Mens team standings'!$A8,'Mens Team Results'!$A$5:$A$18,0))</f>
        <v>187</v>
      </c>
      <c r="X8" s="142">
        <v>9</v>
      </c>
    </row>
    <row r="9" spans="1:24" ht="18">
      <c r="A9" s="33">
        <v>6</v>
      </c>
      <c r="B9" s="33">
        <f>INDEX('Mens Team Results'!B$5:B$18,MATCH('Mens team standings'!$A9,'Mens Team Results'!$A$5:$A$18,0))</f>
        <v>8423</v>
      </c>
      <c r="C9" s="33">
        <f>INDEX('Mens Team Results'!C$5:C$18,MATCH('Mens team standings'!$A9,'Mens Team Results'!$A$5:$A$18,0))</f>
        <v>0</v>
      </c>
      <c r="D9" s="33"/>
      <c r="E9" s="134" t="str">
        <f>INDEX('Mens Team Results'!E$5:E$18,MATCH('Mens team standings'!$A9,'Mens Team Results'!$A$5:$A$18,0))</f>
        <v>West Texas AM</v>
      </c>
      <c r="F9" s="33">
        <f>INDEX('Mens Team Results'!F$5:F$18,MATCH('Mens team standings'!$A9,'Mens Team Results'!$A$5:$A$18,0))</f>
        <v>5421</v>
      </c>
      <c r="G9" s="33">
        <f>INDEX('Mens Team Results'!M$5:M$18,MATCH('Mens team standings'!$A9,'Mens Team Results'!$A$5:$A$18,0))</f>
        <v>3002</v>
      </c>
      <c r="H9" s="33">
        <f>INDEX('Mens Team Results'!N$5:N$18,MATCH('Mens team standings'!$A9,'Mens Team Results'!$A$5:$A$18,0))</f>
        <v>142</v>
      </c>
      <c r="I9" s="33">
        <f>INDEX('Mens Team Results'!O$5:O$18,MATCH('Mens team standings'!$A9,'Mens Team Results'!$A$5:$A$18,0))</f>
        <v>186</v>
      </c>
      <c r="J9" s="33">
        <f>INDEX('Mens Team Results'!P$5:P$18,MATCH('Mens team standings'!$A9,'Mens Team Results'!$A$5:$A$18,0))</f>
        <v>183</v>
      </c>
      <c r="K9" s="33">
        <f>INDEX('Mens Team Results'!Q$5:Q$18,MATCH('Mens team standings'!$A9,'Mens Team Results'!$A$5:$A$18,0))</f>
        <v>202</v>
      </c>
      <c r="L9" s="33">
        <f>INDEX('Mens Team Results'!R$5:R$18,MATCH('Mens team standings'!$A9,'Mens Team Results'!$A$5:$A$18,0))</f>
        <v>203</v>
      </c>
      <c r="M9" s="33">
        <f>INDEX('Mens Team Results'!S$5:S$18,MATCH('Mens team standings'!$A9,'Mens Team Results'!$A$5:$A$18,0))</f>
        <v>168</v>
      </c>
      <c r="N9" s="33">
        <f>INDEX('Mens Team Results'!T$5:T$18,MATCH('Mens team standings'!$A9,'Mens Team Results'!$A$5:$A$18,0))</f>
        <v>191</v>
      </c>
      <c r="O9" s="33">
        <f>INDEX('Mens Team Results'!U$5:U$18,MATCH('Mens team standings'!$A9,'Mens Team Results'!$A$5:$A$18,0))</f>
        <v>191</v>
      </c>
      <c r="P9" s="33">
        <f>INDEX('Mens Team Results'!V$5:V$18,MATCH('Mens team standings'!$A9,'Mens Team Results'!$A$5:$A$18,0))</f>
        <v>182</v>
      </c>
      <c r="Q9" s="33">
        <f>INDEX('Mens Team Results'!W$5:W$18,MATCH('Mens team standings'!$A9,'Mens Team Results'!$A$5:$A$18,0))</f>
        <v>226</v>
      </c>
      <c r="R9" s="33">
        <f>INDEX('Mens Team Results'!X$5:X$18,MATCH('Mens team standings'!$A9,'Mens Team Results'!$A$5:$A$18,0))</f>
        <v>259</v>
      </c>
      <c r="S9" s="33">
        <f>INDEX('Mens Team Results'!Y$5:Y$18,MATCH('Mens team standings'!$A9,'Mens Team Results'!$A$5:$A$18,0))</f>
        <v>218</v>
      </c>
      <c r="T9" s="33">
        <f>INDEX('Mens Team Results'!Z$5:Z$18,MATCH('Mens team standings'!$A9,'Mens Team Results'!$A$5:$A$18,0))</f>
        <v>181</v>
      </c>
      <c r="U9" s="33">
        <f>INDEX('Mens Team Results'!AA$5:AA$18,MATCH('Mens team standings'!$A9,'Mens Team Results'!$A$5:$A$18,0))</f>
        <v>169</v>
      </c>
      <c r="V9" s="33">
        <f>INDEX('Mens Team Results'!AB$5:AB$18,MATCH('Mens team standings'!$A9,'Mens Team Results'!$A$5:$A$18,0))</f>
        <v>142</v>
      </c>
      <c r="W9" s="33">
        <f>INDEX('Mens Team Results'!AC$5:AC$18,MATCH('Mens team standings'!$A9,'Mens Team Results'!$A$5:$A$18,0))</f>
        <v>159</v>
      </c>
      <c r="X9" s="142">
        <v>10</v>
      </c>
    </row>
    <row r="10" spans="1:24" ht="18">
      <c r="A10" s="33">
        <v>7</v>
      </c>
      <c r="B10" s="33">
        <f>INDEX('Mens Team Results'!B$5:B$18,MATCH('Mens team standings'!$A10,'Mens Team Results'!$A$5:$A$18,0))</f>
        <v>8419</v>
      </c>
      <c r="C10" s="33">
        <f>INDEX('Mens Team Results'!C$5:C$18,MATCH('Mens team standings'!$A10,'Mens Team Results'!$A$5:$A$18,0))</f>
        <v>0</v>
      </c>
      <c r="D10" s="33"/>
      <c r="E10" s="134" t="str">
        <f>INDEX('Mens Team Results'!E$5:E$18,MATCH('Mens team standings'!$A10,'Mens Team Results'!$A$5:$A$18,0))</f>
        <v>Iowa Central Community College</v>
      </c>
      <c r="F10" s="33">
        <f>INDEX('Mens Team Results'!F$5:F$18,MATCH('Mens team standings'!$A10,'Mens Team Results'!$A$5:$A$18,0))</f>
        <v>5416</v>
      </c>
      <c r="G10" s="33">
        <f>INDEX('Mens Team Results'!M$5:M$18,MATCH('Mens team standings'!$A10,'Mens Team Results'!$A$5:$A$18,0))</f>
        <v>3003</v>
      </c>
      <c r="H10" s="33">
        <f>INDEX('Mens Team Results'!N$5:N$18,MATCH('Mens team standings'!$A10,'Mens Team Results'!$A$5:$A$18,0))</f>
        <v>145</v>
      </c>
      <c r="I10" s="33">
        <f>INDEX('Mens Team Results'!O$5:O$18,MATCH('Mens team standings'!$A10,'Mens Team Results'!$A$5:$A$18,0))</f>
        <v>190</v>
      </c>
      <c r="J10" s="33">
        <f>INDEX('Mens Team Results'!P$5:P$18,MATCH('Mens team standings'!$A10,'Mens Team Results'!$A$5:$A$18,0))</f>
        <v>213</v>
      </c>
      <c r="K10" s="33">
        <f>INDEX('Mens Team Results'!Q$5:Q$18,MATCH('Mens team standings'!$A10,'Mens Team Results'!$A$5:$A$18,0))</f>
        <v>228</v>
      </c>
      <c r="L10" s="33">
        <f>INDEX('Mens Team Results'!R$5:R$18,MATCH('Mens team standings'!$A10,'Mens Team Results'!$A$5:$A$18,0))</f>
        <v>204</v>
      </c>
      <c r="M10" s="33">
        <f>INDEX('Mens Team Results'!S$5:S$18,MATCH('Mens team standings'!$A10,'Mens Team Results'!$A$5:$A$18,0))</f>
        <v>201</v>
      </c>
      <c r="N10" s="33">
        <f>INDEX('Mens Team Results'!T$5:T$18,MATCH('Mens team standings'!$A10,'Mens Team Results'!$A$5:$A$18,0))</f>
        <v>225</v>
      </c>
      <c r="O10" s="33">
        <f>INDEX('Mens Team Results'!U$5:U$18,MATCH('Mens team standings'!$A10,'Mens Team Results'!$A$5:$A$18,0))</f>
        <v>177</v>
      </c>
      <c r="P10" s="33">
        <f>INDEX('Mens Team Results'!V$5:V$18,MATCH('Mens team standings'!$A10,'Mens Team Results'!$A$5:$A$18,0))</f>
        <v>153</v>
      </c>
      <c r="Q10" s="33">
        <f>INDEX('Mens Team Results'!W$5:W$18,MATCH('Mens team standings'!$A10,'Mens Team Results'!$A$5:$A$18,0))</f>
        <v>129</v>
      </c>
      <c r="R10" s="33">
        <f>INDEX('Mens Team Results'!X$5:X$18,MATCH('Mens team standings'!$A10,'Mens Team Results'!$A$5:$A$18,0))</f>
        <v>135</v>
      </c>
      <c r="S10" s="33">
        <f>INDEX('Mens Team Results'!Y$5:Y$18,MATCH('Mens team standings'!$A10,'Mens Team Results'!$A$5:$A$18,0))</f>
        <v>214</v>
      </c>
      <c r="T10" s="33">
        <f>INDEX('Mens Team Results'!Z$5:Z$18,MATCH('Mens team standings'!$A10,'Mens Team Results'!$A$5:$A$18,0))</f>
        <v>172</v>
      </c>
      <c r="U10" s="33">
        <f>INDEX('Mens Team Results'!AA$5:AA$18,MATCH('Mens team standings'!$A10,'Mens Team Results'!$A$5:$A$18,0))</f>
        <v>245</v>
      </c>
      <c r="V10" s="33">
        <f>INDEX('Mens Team Results'!AB$5:AB$18,MATCH('Mens team standings'!$A10,'Mens Team Results'!$A$5:$A$18,0))</f>
        <v>172</v>
      </c>
      <c r="W10" s="33">
        <f>INDEX('Mens Team Results'!AC$5:AC$18,MATCH('Mens team standings'!$A10,'Mens Team Results'!$A$5:$A$18,0))</f>
        <v>200</v>
      </c>
      <c r="X10" s="142">
        <v>15</v>
      </c>
    </row>
    <row r="11" spans="1:24" ht="18">
      <c r="A11" s="36">
        <v>8</v>
      </c>
      <c r="B11" s="33">
        <f>INDEX('Mens Team Results'!B$5:B$18,MATCH('Mens team standings'!$A11,'Mens Team Results'!$A$5:$A$18,0))</f>
        <v>8302</v>
      </c>
      <c r="C11" s="33">
        <f>INDEX('Mens Team Results'!C$5:C$18,MATCH('Mens team standings'!$A11,'Mens Team Results'!$A$5:$A$18,0))</f>
        <v>0</v>
      </c>
      <c r="D11" s="33"/>
      <c r="E11" s="134" t="str">
        <f>INDEX('Mens Team Results'!E$5:E$18,MATCH('Mens team standings'!$A11,'Mens Team Results'!$A$5:$A$18,0))</f>
        <v>University of Central Missouri</v>
      </c>
      <c r="F11" s="33">
        <f>INDEX('Mens Team Results'!F$5:F$18,MATCH('Mens team standings'!$A11,'Mens Team Results'!$A$5:$A$18,0))</f>
        <v>5519</v>
      </c>
      <c r="G11" s="33">
        <f>INDEX('Mens Team Results'!M$5:M$18,MATCH('Mens team standings'!$A11,'Mens Team Results'!$A$5:$A$18,0))</f>
        <v>2783</v>
      </c>
      <c r="H11" s="33">
        <f>INDEX('Mens Team Results'!N$5:N$18,MATCH('Mens team standings'!$A11,'Mens Team Results'!$A$5:$A$18,0))</f>
        <v>166</v>
      </c>
      <c r="I11" s="33">
        <f>INDEX('Mens Team Results'!O$5:O$18,MATCH('Mens team standings'!$A11,'Mens Team Results'!$A$5:$A$18,0))</f>
        <v>149</v>
      </c>
      <c r="J11" s="33">
        <f>INDEX('Mens Team Results'!P$5:P$18,MATCH('Mens team standings'!$A11,'Mens Team Results'!$A$5:$A$18,0))</f>
        <v>191</v>
      </c>
      <c r="K11" s="33">
        <f>INDEX('Mens Team Results'!Q$5:Q$18,MATCH('Mens team standings'!$A11,'Mens Team Results'!$A$5:$A$18,0))</f>
        <v>190</v>
      </c>
      <c r="L11" s="33">
        <f>INDEX('Mens Team Results'!R$5:R$18,MATCH('Mens team standings'!$A11,'Mens Team Results'!$A$5:$A$18,0))</f>
        <v>198</v>
      </c>
      <c r="M11" s="33">
        <f>INDEX('Mens Team Results'!S$5:S$18,MATCH('Mens team standings'!$A11,'Mens Team Results'!$A$5:$A$18,0))</f>
        <v>180</v>
      </c>
      <c r="N11" s="33">
        <f>INDEX('Mens Team Results'!T$5:T$18,MATCH('Mens team standings'!$A11,'Mens Team Results'!$A$5:$A$18,0))</f>
        <v>180</v>
      </c>
      <c r="O11" s="33">
        <f>INDEX('Mens Team Results'!U$5:U$18,MATCH('Mens team standings'!$A11,'Mens Team Results'!$A$5:$A$18,0))</f>
        <v>174</v>
      </c>
      <c r="P11" s="33">
        <f>INDEX('Mens Team Results'!V$5:V$18,MATCH('Mens team standings'!$A11,'Mens Team Results'!$A$5:$A$18,0))</f>
        <v>152</v>
      </c>
      <c r="Q11" s="33">
        <f>INDEX('Mens Team Results'!W$5:W$18,MATCH('Mens team standings'!$A11,'Mens Team Results'!$A$5:$A$18,0))</f>
        <v>180</v>
      </c>
      <c r="R11" s="33">
        <f>INDEX('Mens Team Results'!X$5:X$18,MATCH('Mens team standings'!$A11,'Mens Team Results'!$A$5:$A$18,0))</f>
        <v>141</v>
      </c>
      <c r="S11" s="33">
        <f>INDEX('Mens Team Results'!Y$5:Y$18,MATCH('Mens team standings'!$A11,'Mens Team Results'!$A$5:$A$18,0))</f>
        <v>150</v>
      </c>
      <c r="T11" s="33">
        <f>INDEX('Mens Team Results'!Z$5:Z$18,MATCH('Mens team standings'!$A11,'Mens Team Results'!$A$5:$A$18,0))</f>
        <v>156</v>
      </c>
      <c r="U11" s="33">
        <f>INDEX('Mens Team Results'!AA$5:AA$18,MATCH('Mens team standings'!$A11,'Mens Team Results'!$A$5:$A$18,0))</f>
        <v>204</v>
      </c>
      <c r="V11" s="33">
        <f>INDEX('Mens Team Results'!AB$5:AB$18,MATCH('Mens team standings'!$A11,'Mens Team Results'!$A$5:$A$18,0))</f>
        <v>225</v>
      </c>
      <c r="W11" s="33">
        <f>INDEX('Mens Team Results'!AC$5:AC$18,MATCH('Mens team standings'!$A11,'Mens Team Results'!$A$5:$A$18,0))</f>
        <v>147</v>
      </c>
      <c r="X11" s="142">
        <v>16</v>
      </c>
    </row>
    <row r="12" spans="1:24" ht="18">
      <c r="A12" s="33">
        <v>9</v>
      </c>
      <c r="B12" s="33">
        <f>INDEX('Mens Team Results'!B$5:B$18,MATCH('Mens team standings'!$A12,'Mens Team Results'!$A$5:$A$18,0))</f>
        <v>8215</v>
      </c>
      <c r="C12" s="33">
        <f aca="true" t="shared" si="0" ref="C12:C17">(B12-$B$11)</f>
        <v>-87</v>
      </c>
      <c r="D12" s="33"/>
      <c r="E12" s="134" t="str">
        <f>INDEX('Mens Team Results'!E$5:E$18,MATCH('Mens team standings'!$A12,'Mens Team Results'!$A$5:$A$18,0))</f>
        <v>Culver-Stockton College</v>
      </c>
      <c r="F12" s="33">
        <f>INDEX('Mens Team Results'!F$5:F$18,MATCH('Mens team standings'!$A12,'Mens Team Results'!$A$5:$A$18,0))</f>
        <v>5489</v>
      </c>
      <c r="G12" s="33">
        <f>INDEX('Mens Team Results'!M$5:M$18,MATCH('Mens team standings'!$A12,'Mens Team Results'!$A$5:$A$18,0))</f>
        <v>2726</v>
      </c>
      <c r="H12" s="33">
        <f>INDEX('Mens Team Results'!N$5:N$18,MATCH('Mens team standings'!$A12,'Mens Team Results'!$A$5:$A$18,0))</f>
        <v>126</v>
      </c>
      <c r="I12" s="33">
        <f>INDEX('Mens Team Results'!O$5:O$18,MATCH('Mens team standings'!$A12,'Mens Team Results'!$A$5:$A$18,0))</f>
        <v>157</v>
      </c>
      <c r="J12" s="33">
        <f>INDEX('Mens Team Results'!P$5:P$18,MATCH('Mens team standings'!$A12,'Mens Team Results'!$A$5:$A$18,0))</f>
        <v>174</v>
      </c>
      <c r="K12" s="33">
        <f>INDEX('Mens Team Results'!Q$5:Q$18,MATCH('Mens team standings'!$A12,'Mens Team Results'!$A$5:$A$18,0))</f>
        <v>221</v>
      </c>
      <c r="L12" s="33">
        <f>INDEX('Mens Team Results'!R$5:R$18,MATCH('Mens team standings'!$A12,'Mens Team Results'!$A$5:$A$18,0))</f>
        <v>125</v>
      </c>
      <c r="M12" s="33">
        <f>INDEX('Mens Team Results'!S$5:S$18,MATCH('Mens team standings'!$A12,'Mens Team Results'!$A$5:$A$18,0))</f>
        <v>157</v>
      </c>
      <c r="N12" s="33">
        <f>INDEX('Mens Team Results'!T$5:T$18,MATCH('Mens team standings'!$A12,'Mens Team Results'!$A$5:$A$18,0))</f>
        <v>191</v>
      </c>
      <c r="O12" s="33">
        <f>INDEX('Mens Team Results'!U$5:U$18,MATCH('Mens team standings'!$A12,'Mens Team Results'!$A$5:$A$18,0))</f>
        <v>195</v>
      </c>
      <c r="P12" s="33">
        <f>INDEX('Mens Team Results'!V$5:V$18,MATCH('Mens team standings'!$A12,'Mens Team Results'!$A$5:$A$18,0))</f>
        <v>111</v>
      </c>
      <c r="Q12" s="33">
        <f>INDEX('Mens Team Results'!W$5:W$18,MATCH('Mens team standings'!$A12,'Mens Team Results'!$A$5:$A$18,0))</f>
        <v>121</v>
      </c>
      <c r="R12" s="33">
        <f>INDEX('Mens Team Results'!X$5:X$18,MATCH('Mens team standings'!$A12,'Mens Team Results'!$A$5:$A$18,0))</f>
        <v>221</v>
      </c>
      <c r="S12" s="33">
        <f>INDEX('Mens Team Results'!Y$5:Y$18,MATCH('Mens team standings'!$A12,'Mens Team Results'!$A$5:$A$18,0))</f>
        <v>211</v>
      </c>
      <c r="T12" s="33">
        <f>INDEX('Mens Team Results'!Z$5:Z$18,MATCH('Mens team standings'!$A12,'Mens Team Results'!$A$5:$A$18,0))</f>
        <v>160</v>
      </c>
      <c r="U12" s="33">
        <f>INDEX('Mens Team Results'!AA$5:AA$18,MATCH('Mens team standings'!$A12,'Mens Team Results'!$A$5:$A$18,0))</f>
        <v>158</v>
      </c>
      <c r="V12" s="33">
        <f>INDEX('Mens Team Results'!AB$5:AB$18,MATCH('Mens team standings'!$A12,'Mens Team Results'!$A$5:$A$18,0))</f>
        <v>204</v>
      </c>
      <c r="W12" s="33">
        <f>INDEX('Mens Team Results'!AC$5:AC$18,MATCH('Mens team standings'!$A12,'Mens Team Results'!$A$5:$A$18,0))</f>
        <v>194</v>
      </c>
      <c r="X12" s="142">
        <v>7</v>
      </c>
    </row>
    <row r="13" spans="1:24" ht="18">
      <c r="A13" s="33">
        <v>10</v>
      </c>
      <c r="B13" s="33">
        <f>INDEX('Mens Team Results'!B$5:B$18,MATCH('Mens team standings'!$A13,'Mens Team Results'!$A$5:$A$18,0))</f>
        <v>8187</v>
      </c>
      <c r="C13" s="33">
        <f t="shared" si="0"/>
        <v>-115</v>
      </c>
      <c r="D13" s="33"/>
      <c r="E13" s="134" t="str">
        <f>INDEX('Mens Team Results'!E$5:E$18,MATCH('Mens team standings'!$A13,'Mens Team Results'!$A$5:$A$18,0))</f>
        <v>Ottawa University</v>
      </c>
      <c r="F13" s="33">
        <f>INDEX('Mens Team Results'!F$5:F$18,MATCH('Mens team standings'!$A13,'Mens Team Results'!$A$5:$A$18,0))</f>
        <v>5303</v>
      </c>
      <c r="G13" s="33">
        <f>INDEX('Mens Team Results'!M$5:M$18,MATCH('Mens team standings'!$A13,'Mens Team Results'!$A$5:$A$18,0))</f>
        <v>2884</v>
      </c>
      <c r="H13" s="33">
        <f>INDEX('Mens Team Results'!N$5:N$18,MATCH('Mens team standings'!$A13,'Mens Team Results'!$A$5:$A$18,0))</f>
        <v>130</v>
      </c>
      <c r="I13" s="33">
        <f>INDEX('Mens Team Results'!O$5:O$18,MATCH('Mens team standings'!$A13,'Mens Team Results'!$A$5:$A$18,0))</f>
        <v>189</v>
      </c>
      <c r="J13" s="33">
        <f>INDEX('Mens Team Results'!P$5:P$18,MATCH('Mens team standings'!$A13,'Mens Team Results'!$A$5:$A$18,0))</f>
        <v>222</v>
      </c>
      <c r="K13" s="33">
        <f>INDEX('Mens Team Results'!Q$5:Q$18,MATCH('Mens team standings'!$A13,'Mens Team Results'!$A$5:$A$18,0))</f>
        <v>174</v>
      </c>
      <c r="L13" s="33">
        <f>INDEX('Mens Team Results'!R$5:R$18,MATCH('Mens team standings'!$A13,'Mens Team Results'!$A$5:$A$18,0))</f>
        <v>201</v>
      </c>
      <c r="M13" s="33">
        <f>INDEX('Mens Team Results'!S$5:S$18,MATCH('Mens team standings'!$A13,'Mens Team Results'!$A$5:$A$18,0))</f>
        <v>162</v>
      </c>
      <c r="N13" s="33">
        <f>INDEX('Mens Team Results'!T$5:T$18,MATCH('Mens team standings'!$A13,'Mens Team Results'!$A$5:$A$18,0))</f>
        <v>162</v>
      </c>
      <c r="O13" s="33">
        <f>INDEX('Mens Team Results'!U$5:U$18,MATCH('Mens team standings'!$A13,'Mens Team Results'!$A$5:$A$18,0))</f>
        <v>159</v>
      </c>
      <c r="P13" s="33">
        <f>INDEX('Mens Team Results'!V$5:V$18,MATCH('Mens team standings'!$A13,'Mens Team Results'!$A$5:$A$18,0))</f>
        <v>181</v>
      </c>
      <c r="Q13" s="33">
        <f>INDEX('Mens Team Results'!W$5:W$18,MATCH('Mens team standings'!$A13,'Mens Team Results'!$A$5:$A$18,0))</f>
        <v>179</v>
      </c>
      <c r="R13" s="33">
        <f>INDEX('Mens Team Results'!X$5:X$18,MATCH('Mens team standings'!$A13,'Mens Team Results'!$A$5:$A$18,0))</f>
        <v>243</v>
      </c>
      <c r="S13" s="33">
        <f>INDEX('Mens Team Results'!Y$5:Y$18,MATCH('Mens team standings'!$A13,'Mens Team Results'!$A$5:$A$18,0))</f>
        <v>208</v>
      </c>
      <c r="T13" s="33">
        <f>INDEX('Mens Team Results'!Z$5:Z$18,MATCH('Mens team standings'!$A13,'Mens Team Results'!$A$5:$A$18,0))</f>
        <v>209</v>
      </c>
      <c r="U13" s="33">
        <f>INDEX('Mens Team Results'!AA$5:AA$18,MATCH('Mens team standings'!$A13,'Mens Team Results'!$A$5:$A$18,0))</f>
        <v>182</v>
      </c>
      <c r="V13" s="33">
        <f>INDEX('Mens Team Results'!AB$5:AB$18,MATCH('Mens team standings'!$A13,'Mens Team Results'!$A$5:$A$18,0))</f>
        <v>148</v>
      </c>
      <c r="W13" s="33">
        <f>INDEX('Mens Team Results'!AC$5:AC$18,MATCH('Mens team standings'!$A13,'Mens Team Results'!$A$5:$A$18,0))</f>
        <v>135</v>
      </c>
      <c r="X13" s="142">
        <v>8</v>
      </c>
    </row>
    <row r="14" spans="1:24" ht="18">
      <c r="A14" s="33">
        <v>11</v>
      </c>
      <c r="B14" s="33">
        <f>INDEX('Mens Team Results'!B$5:B$18,MATCH('Mens team standings'!$A14,'Mens Team Results'!$A$5:$A$18,0))</f>
        <v>7708</v>
      </c>
      <c r="C14" s="33">
        <f t="shared" si="0"/>
        <v>-594</v>
      </c>
      <c r="D14" s="33"/>
      <c r="E14" s="134" t="str">
        <f>INDEX('Mens Team Results'!E$5:E$18,MATCH('Mens team standings'!$A14,'Mens Team Results'!$A$5:$A$18,0))</f>
        <v>Iowa State University</v>
      </c>
      <c r="F14" s="33">
        <f>INDEX('Mens Team Results'!F$5:F$18,MATCH('Mens team standings'!$A14,'Mens Team Results'!$A$5:$A$18,0))</f>
        <v>5132</v>
      </c>
      <c r="G14" s="33">
        <f>INDEX('Mens Team Results'!M$5:M$18,MATCH('Mens team standings'!$A14,'Mens Team Results'!$A$5:$A$18,0))</f>
        <v>2576</v>
      </c>
      <c r="H14" s="33">
        <f>INDEX('Mens Team Results'!N$5:N$18,MATCH('Mens team standings'!$A14,'Mens Team Results'!$A$5:$A$18,0))</f>
        <v>134</v>
      </c>
      <c r="I14" s="33">
        <f>INDEX('Mens Team Results'!O$5:O$18,MATCH('Mens team standings'!$A14,'Mens Team Results'!$A$5:$A$18,0))</f>
        <v>155</v>
      </c>
      <c r="J14" s="33">
        <f>INDEX('Mens Team Results'!P$5:P$18,MATCH('Mens team standings'!$A14,'Mens Team Results'!$A$5:$A$18,0))</f>
        <v>127</v>
      </c>
      <c r="K14" s="33">
        <f>INDEX('Mens Team Results'!Q$5:Q$18,MATCH('Mens team standings'!$A14,'Mens Team Results'!$A$5:$A$18,0))</f>
        <v>131</v>
      </c>
      <c r="L14" s="33">
        <f>INDEX('Mens Team Results'!R$5:R$18,MATCH('Mens team standings'!$A14,'Mens Team Results'!$A$5:$A$18,0))</f>
        <v>156</v>
      </c>
      <c r="M14" s="33">
        <f>INDEX('Mens Team Results'!S$5:S$18,MATCH('Mens team standings'!$A14,'Mens Team Results'!$A$5:$A$18,0))</f>
        <v>176</v>
      </c>
      <c r="N14" s="33">
        <f>INDEX('Mens Team Results'!T$5:T$18,MATCH('Mens team standings'!$A14,'Mens Team Results'!$A$5:$A$18,0))</f>
        <v>168</v>
      </c>
      <c r="O14" s="33">
        <f>INDEX('Mens Team Results'!U$5:U$18,MATCH('Mens team standings'!$A14,'Mens Team Results'!$A$5:$A$18,0))</f>
        <v>157</v>
      </c>
      <c r="P14" s="33">
        <f>INDEX('Mens Team Results'!V$5:V$18,MATCH('Mens team standings'!$A14,'Mens Team Results'!$A$5:$A$18,0))</f>
        <v>169</v>
      </c>
      <c r="Q14" s="33">
        <f>INDEX('Mens Team Results'!W$5:W$18,MATCH('Mens team standings'!$A14,'Mens Team Results'!$A$5:$A$18,0))</f>
        <v>166</v>
      </c>
      <c r="R14" s="33">
        <f>INDEX('Mens Team Results'!X$5:X$18,MATCH('Mens team standings'!$A14,'Mens Team Results'!$A$5:$A$18,0))</f>
        <v>138</v>
      </c>
      <c r="S14" s="33">
        <f>INDEX('Mens Team Results'!Y$5:Y$18,MATCH('Mens team standings'!$A14,'Mens Team Results'!$A$5:$A$18,0))</f>
        <v>213</v>
      </c>
      <c r="T14" s="33">
        <f>INDEX('Mens Team Results'!Z$5:Z$18,MATCH('Mens team standings'!$A14,'Mens Team Results'!$A$5:$A$18,0))</f>
        <v>201</v>
      </c>
      <c r="U14" s="33">
        <f>INDEX('Mens Team Results'!AA$5:AA$18,MATCH('Mens team standings'!$A14,'Mens Team Results'!$A$5:$A$18,0))</f>
        <v>141</v>
      </c>
      <c r="V14" s="33">
        <f>INDEX('Mens Team Results'!AB$5:AB$18,MATCH('Mens team standings'!$A14,'Mens Team Results'!$A$5:$A$18,0))</f>
        <v>193</v>
      </c>
      <c r="W14" s="33">
        <f>INDEX('Mens Team Results'!AC$5:AC$18,MATCH('Mens team standings'!$A14,'Mens Team Results'!$A$5:$A$18,0))</f>
        <v>151</v>
      </c>
      <c r="X14" s="142">
        <v>17</v>
      </c>
    </row>
    <row r="15" spans="1:24" ht="18">
      <c r="A15" s="33">
        <v>12</v>
      </c>
      <c r="B15" s="33">
        <f>INDEX('Mens Team Results'!B$5:B$18,MATCH('Mens team standings'!$A15,'Mens Team Results'!$A$5:$A$18,0))</f>
        <v>7689</v>
      </c>
      <c r="C15" s="33">
        <f t="shared" si="0"/>
        <v>-613</v>
      </c>
      <c r="D15" s="33"/>
      <c r="E15" s="134" t="str">
        <f>INDEX('Mens Team Results'!E$5:E$18,MATCH('Mens team standings'!$A15,'Mens Team Results'!$A$5:$A$18,0))</f>
        <v>Kansas State</v>
      </c>
      <c r="F15" s="33">
        <f>INDEX('Mens Team Results'!F$5:F$18,MATCH('Mens team standings'!$A15,'Mens Team Results'!$A$5:$A$18,0))</f>
        <v>4917</v>
      </c>
      <c r="G15" s="33">
        <f>INDEX('Mens Team Results'!M$5:M$18,MATCH('Mens team standings'!$A15,'Mens Team Results'!$A$5:$A$18,0))</f>
        <v>2772</v>
      </c>
      <c r="H15" s="33">
        <f>INDEX('Mens Team Results'!N$5:N$18,MATCH('Mens team standings'!$A15,'Mens Team Results'!$A$5:$A$18,0))</f>
        <v>159</v>
      </c>
      <c r="I15" s="33">
        <f>INDEX('Mens Team Results'!O$5:O$18,MATCH('Mens team standings'!$A15,'Mens Team Results'!$A$5:$A$18,0))</f>
        <v>176</v>
      </c>
      <c r="J15" s="33">
        <f>INDEX('Mens Team Results'!P$5:P$18,MATCH('Mens team standings'!$A15,'Mens Team Results'!$A$5:$A$18,0))</f>
        <v>154</v>
      </c>
      <c r="K15" s="33">
        <f>INDEX('Mens Team Results'!Q$5:Q$18,MATCH('Mens team standings'!$A15,'Mens Team Results'!$A$5:$A$18,0))</f>
        <v>146</v>
      </c>
      <c r="L15" s="33">
        <f>INDEX('Mens Team Results'!R$5:R$18,MATCH('Mens team standings'!$A15,'Mens Team Results'!$A$5:$A$18,0))</f>
        <v>159</v>
      </c>
      <c r="M15" s="33">
        <f>INDEX('Mens Team Results'!S$5:S$18,MATCH('Mens team standings'!$A15,'Mens Team Results'!$A$5:$A$18,0))</f>
        <v>213</v>
      </c>
      <c r="N15" s="33">
        <f>INDEX('Mens Team Results'!T$5:T$18,MATCH('Mens team standings'!$A15,'Mens Team Results'!$A$5:$A$18,0))</f>
        <v>197</v>
      </c>
      <c r="O15" s="33">
        <f>INDEX('Mens Team Results'!U$5:U$18,MATCH('Mens team standings'!$A15,'Mens Team Results'!$A$5:$A$18,0))</f>
        <v>182</v>
      </c>
      <c r="P15" s="33">
        <f>INDEX('Mens Team Results'!V$5:V$18,MATCH('Mens team standings'!$A15,'Mens Team Results'!$A$5:$A$18,0))</f>
        <v>146</v>
      </c>
      <c r="Q15" s="33">
        <f>INDEX('Mens Team Results'!W$5:W$18,MATCH('Mens team standings'!$A15,'Mens Team Results'!$A$5:$A$18,0))</f>
        <v>181</v>
      </c>
      <c r="R15" s="33">
        <f>INDEX('Mens Team Results'!X$5:X$18,MATCH('Mens team standings'!$A15,'Mens Team Results'!$A$5:$A$18,0))</f>
        <v>142</v>
      </c>
      <c r="S15" s="33">
        <f>INDEX('Mens Team Results'!Y$5:Y$18,MATCH('Mens team standings'!$A15,'Mens Team Results'!$A$5:$A$18,0))</f>
        <v>231</v>
      </c>
      <c r="T15" s="33">
        <f>INDEX('Mens Team Results'!Z$5:Z$18,MATCH('Mens team standings'!$A15,'Mens Team Results'!$A$5:$A$18,0))</f>
        <v>201</v>
      </c>
      <c r="U15" s="33">
        <f>INDEX('Mens Team Results'!AA$5:AA$18,MATCH('Mens team standings'!$A15,'Mens Team Results'!$A$5:$A$18,0))</f>
        <v>141</v>
      </c>
      <c r="V15" s="33">
        <f>INDEX('Mens Team Results'!AB$5:AB$18,MATCH('Mens team standings'!$A15,'Mens Team Results'!$A$5:$A$18,0))</f>
        <v>193</v>
      </c>
      <c r="W15" s="33">
        <f>INDEX('Mens Team Results'!AC$5:AC$18,MATCH('Mens team standings'!$A15,'Mens Team Results'!$A$5:$A$18,0))</f>
        <v>151</v>
      </c>
      <c r="X15" s="142">
        <v>18</v>
      </c>
    </row>
    <row r="16" spans="1:24" ht="18">
      <c r="A16" s="33">
        <v>13</v>
      </c>
      <c r="B16" s="33">
        <f>INDEX('Mens Team Results'!B$5:B$18,MATCH('Mens team standings'!$A16,'Mens Team Results'!$A$5:$A$18,0))</f>
        <v>7599</v>
      </c>
      <c r="C16" s="33">
        <f t="shared" si="0"/>
        <v>-703</v>
      </c>
      <c r="D16" s="33"/>
      <c r="E16" s="134" t="str">
        <f>INDEX('Mens Team Results'!E$5:E$18,MATCH('Mens team standings'!$A16,'Mens Team Results'!$A$5:$A$18,0))</f>
        <v>Central Oklahoma</v>
      </c>
      <c r="F16" s="33">
        <f>INDEX('Mens Team Results'!F$5:F$18,MATCH('Mens team standings'!$A16,'Mens Team Results'!$A$5:$A$18,0))</f>
        <v>4806</v>
      </c>
      <c r="G16" s="33">
        <f>INDEX('Mens Team Results'!M$5:M$18,MATCH('Mens team standings'!$A16,'Mens Team Results'!$A$5:$A$18,0))</f>
        <v>2793</v>
      </c>
      <c r="H16" s="33">
        <f>INDEX('Mens Team Results'!N$5:N$18,MATCH('Mens team standings'!$A16,'Mens Team Results'!$A$5:$A$18,0))</f>
        <v>180</v>
      </c>
      <c r="I16" s="33">
        <f>INDEX('Mens Team Results'!O$5:O$18,MATCH('Mens team standings'!$A16,'Mens Team Results'!$A$5:$A$18,0))</f>
        <v>203</v>
      </c>
      <c r="J16" s="33">
        <f>INDEX('Mens Team Results'!P$5:P$18,MATCH('Mens team standings'!$A16,'Mens Team Results'!$A$5:$A$18,0))</f>
        <v>177</v>
      </c>
      <c r="K16" s="33">
        <f>INDEX('Mens Team Results'!Q$5:Q$18,MATCH('Mens team standings'!$A16,'Mens Team Results'!$A$5:$A$18,0))</f>
        <v>209</v>
      </c>
      <c r="L16" s="33">
        <f>INDEX('Mens Team Results'!R$5:R$18,MATCH('Mens team standings'!$A16,'Mens Team Results'!$A$5:$A$18,0))</f>
        <v>147</v>
      </c>
      <c r="M16" s="33">
        <f>INDEX('Mens Team Results'!S$5:S$18,MATCH('Mens team standings'!$A16,'Mens Team Results'!$A$5:$A$18,0))</f>
        <v>179</v>
      </c>
      <c r="N16" s="33">
        <f>INDEX('Mens Team Results'!T$5:T$18,MATCH('Mens team standings'!$A16,'Mens Team Results'!$A$5:$A$18,0))</f>
        <v>167</v>
      </c>
      <c r="O16" s="33">
        <f>INDEX('Mens Team Results'!U$5:U$18,MATCH('Mens team standings'!$A16,'Mens Team Results'!$A$5:$A$18,0))</f>
        <v>185</v>
      </c>
      <c r="P16" s="33">
        <f>INDEX('Mens Team Results'!V$5:V$18,MATCH('Mens team standings'!$A16,'Mens Team Results'!$A$5:$A$18,0))</f>
        <v>163</v>
      </c>
      <c r="Q16" s="33">
        <f>INDEX('Mens Team Results'!W$5:W$18,MATCH('Mens team standings'!$A16,'Mens Team Results'!$A$5:$A$18,0))</f>
        <v>171</v>
      </c>
      <c r="R16" s="33">
        <f>INDEX('Mens Team Results'!X$5:X$18,MATCH('Mens team standings'!$A16,'Mens Team Results'!$A$5:$A$18,0))</f>
        <v>160</v>
      </c>
      <c r="S16" s="33">
        <f>INDEX('Mens Team Results'!Y$5:Y$18,MATCH('Mens team standings'!$A16,'Mens Team Results'!$A$5:$A$18,0))</f>
        <v>168</v>
      </c>
      <c r="T16" s="33">
        <f>INDEX('Mens Team Results'!Z$5:Z$18,MATCH('Mens team standings'!$A16,'Mens Team Results'!$A$5:$A$18,0))</f>
        <v>159</v>
      </c>
      <c r="U16" s="33">
        <f>INDEX('Mens Team Results'!AA$5:AA$18,MATCH('Mens team standings'!$A16,'Mens Team Results'!$A$5:$A$18,0))</f>
        <v>191</v>
      </c>
      <c r="V16" s="33">
        <f>INDEX('Mens Team Results'!AB$5:AB$18,MATCH('Mens team standings'!$A16,'Mens Team Results'!$A$5:$A$18,0))</f>
        <v>170</v>
      </c>
      <c r="W16" s="33">
        <f>INDEX('Mens Team Results'!AC$5:AC$18,MATCH('Mens team standings'!$A16,'Mens Team Results'!$A$5:$A$18,0))</f>
        <v>164</v>
      </c>
      <c r="X16" s="142">
        <v>5</v>
      </c>
    </row>
    <row r="17" spans="1:24" ht="18">
      <c r="A17" s="33">
        <v>14</v>
      </c>
      <c r="B17" s="33">
        <f>INDEX('Mens Team Results'!B$5:B$18,MATCH('Mens team standings'!$A17,'Mens Team Results'!$A$5:$A$18,0))</f>
        <v>7576</v>
      </c>
      <c r="C17" s="33">
        <f t="shared" si="0"/>
        <v>-726</v>
      </c>
      <c r="D17" s="33"/>
      <c r="E17" s="134" t="str">
        <f>INDEX('Mens Team Results'!E$5:E$18,MATCH('Mens team standings'!$A17,'Mens Team Results'!$A$5:$A$18,0))</f>
        <v>Missouri Western State</v>
      </c>
      <c r="F17" s="33">
        <f>INDEX('Mens Team Results'!F$5:F$18,MATCH('Mens team standings'!$A17,'Mens Team Results'!$A$5:$A$18,0))</f>
        <v>5057</v>
      </c>
      <c r="G17" s="33">
        <f>INDEX('Mens Team Results'!M$5:M$18,MATCH('Mens team standings'!$A17,'Mens Team Results'!$A$5:$A$18,0))</f>
        <v>2519</v>
      </c>
      <c r="H17" s="33">
        <f>INDEX('Mens Team Results'!N$5:N$18,MATCH('Mens team standings'!$A17,'Mens Team Results'!$A$5:$A$18,0))</f>
        <v>193</v>
      </c>
      <c r="I17" s="33">
        <f>INDEX('Mens Team Results'!O$5:O$18,MATCH('Mens team standings'!$A17,'Mens Team Results'!$A$5:$A$18,0))</f>
        <v>155</v>
      </c>
      <c r="J17" s="33">
        <f>INDEX('Mens Team Results'!P$5:P$18,MATCH('Mens team standings'!$A17,'Mens Team Results'!$A$5:$A$18,0))</f>
        <v>158</v>
      </c>
      <c r="K17" s="33">
        <f>INDEX('Mens Team Results'!Q$5:Q$18,MATCH('Mens team standings'!$A17,'Mens Team Results'!$A$5:$A$18,0))</f>
        <v>180</v>
      </c>
      <c r="L17" s="33">
        <f>INDEX('Mens Team Results'!R$5:R$18,MATCH('Mens team standings'!$A17,'Mens Team Results'!$A$5:$A$18,0))</f>
        <v>194</v>
      </c>
      <c r="M17" s="33">
        <f>INDEX('Mens Team Results'!S$5:S$18,MATCH('Mens team standings'!$A17,'Mens Team Results'!$A$5:$A$18,0))</f>
        <v>190</v>
      </c>
      <c r="N17" s="33">
        <f>INDEX('Mens Team Results'!T$5:T$18,MATCH('Mens team standings'!$A17,'Mens Team Results'!$A$5:$A$18,0))</f>
        <v>185</v>
      </c>
      <c r="O17" s="33">
        <f>INDEX('Mens Team Results'!U$5:U$18,MATCH('Mens team standings'!$A17,'Mens Team Results'!$A$5:$A$18,0))</f>
        <v>126</v>
      </c>
      <c r="P17" s="33">
        <f>INDEX('Mens Team Results'!V$5:V$18,MATCH('Mens team standings'!$A17,'Mens Team Results'!$A$5:$A$18,0))</f>
        <v>107</v>
      </c>
      <c r="Q17" s="33">
        <f>INDEX('Mens Team Results'!W$5:W$18,MATCH('Mens team standings'!$A17,'Mens Team Results'!$A$5:$A$18,0))</f>
        <v>146</v>
      </c>
      <c r="R17" s="33">
        <f>INDEX('Mens Team Results'!X$5:X$18,MATCH('Mens team standings'!$A17,'Mens Team Results'!$A$5:$A$18,0))</f>
        <v>142</v>
      </c>
      <c r="S17" s="33">
        <f>INDEX('Mens Team Results'!Y$5:Y$18,MATCH('Mens team standings'!$A17,'Mens Team Results'!$A$5:$A$18,0))</f>
        <v>167</v>
      </c>
      <c r="T17" s="33">
        <f>INDEX('Mens Team Results'!Z$5:Z$18,MATCH('Mens team standings'!$A17,'Mens Team Results'!$A$5:$A$18,0))</f>
        <v>157</v>
      </c>
      <c r="U17" s="33">
        <f>INDEX('Mens Team Results'!AA$5:AA$18,MATCH('Mens team standings'!$A17,'Mens Team Results'!$A$5:$A$18,0))</f>
        <v>127</v>
      </c>
      <c r="V17" s="33">
        <f>INDEX('Mens Team Results'!AB$5:AB$18,MATCH('Mens team standings'!$A17,'Mens Team Results'!$A$5:$A$18,0))</f>
        <v>148</v>
      </c>
      <c r="W17" s="33">
        <f>INDEX('Mens Team Results'!AC$5:AC$18,MATCH('Mens team standings'!$A17,'Mens Team Results'!$A$5:$A$18,0))</f>
        <v>144</v>
      </c>
      <c r="X17" s="142">
        <v>6</v>
      </c>
    </row>
    <row r="18" spans="1:23" ht="18">
      <c r="A18" s="33"/>
      <c r="B18" s="33"/>
      <c r="C18" s="33"/>
      <c r="D18" s="33"/>
      <c r="E18" s="134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8">
      <c r="A19" s="33"/>
      <c r="B19" s="33"/>
      <c r="C19" s="33"/>
      <c r="D19" s="33"/>
      <c r="E19" s="134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8" ht="18">
      <c r="A20" s="33"/>
      <c r="B20" s="33"/>
      <c r="C20" s="33"/>
      <c r="D20" s="33"/>
      <c r="E20" s="134"/>
      <c r="F20" s="33"/>
      <c r="G20" s="33"/>
      <c r="H20" s="33"/>
    </row>
    <row r="21" spans="1:7" ht="18">
      <c r="A21" s="32" t="s">
        <v>36</v>
      </c>
      <c r="B21" s="33"/>
      <c r="C21" s="33"/>
      <c r="D21" s="33"/>
      <c r="E21" s="134"/>
      <c r="F21" s="33"/>
      <c r="G21" s="33"/>
    </row>
    <row r="22" spans="1:23" ht="18">
      <c r="A22" s="35" t="s">
        <v>26</v>
      </c>
      <c r="B22" s="35" t="s">
        <v>2</v>
      </c>
      <c r="C22" s="35"/>
      <c r="D22" s="35"/>
      <c r="E22" s="135" t="s">
        <v>1</v>
      </c>
      <c r="F22" s="35" t="s">
        <v>6</v>
      </c>
      <c r="G22" s="35" t="s">
        <v>7</v>
      </c>
      <c r="H22" s="68">
        <v>1</v>
      </c>
      <c r="I22" s="68">
        <v>2</v>
      </c>
      <c r="J22" s="68">
        <v>3</v>
      </c>
      <c r="K22" s="68">
        <v>4</v>
      </c>
      <c r="L22" s="68">
        <v>5</v>
      </c>
      <c r="M22" s="68">
        <v>6</v>
      </c>
      <c r="N22" s="68">
        <v>7</v>
      </c>
      <c r="O22" s="68">
        <v>8</v>
      </c>
      <c r="P22" s="68">
        <v>9</v>
      </c>
      <c r="Q22" s="68">
        <v>10</v>
      </c>
      <c r="R22" s="68">
        <v>11</v>
      </c>
      <c r="S22" s="68">
        <v>12</v>
      </c>
      <c r="T22" s="68">
        <v>13</v>
      </c>
      <c r="U22" s="68">
        <v>14</v>
      </c>
      <c r="V22" s="68">
        <v>15</v>
      </c>
      <c r="W22" s="68">
        <v>16</v>
      </c>
    </row>
    <row r="23" spans="1:24" ht="18">
      <c r="A23" s="33">
        <v>1</v>
      </c>
      <c r="B23" s="33">
        <f>INDEX('Mens Team Results'!B$22:B$28,MATCH('Mens team standings'!$A21,'Mens Team Results'!$A$22:$A$28,0))</f>
        <v>9329</v>
      </c>
      <c r="C23" s="33">
        <f>INDEX('Mens Team Results'!C$22:C$28,MATCH('Mens team standings'!$A21,'Mens Team Results'!$A$22:$A$28,0))</f>
        <v>0</v>
      </c>
      <c r="D23" s="33"/>
      <c r="E23" s="134" t="str">
        <f>INDEX('Mens Team Results'!E$22:E$28,MATCH('Mens team standings'!$A21,'Mens Team Results'!$A$22:$A$28,0))</f>
        <v>Wichita State University JV</v>
      </c>
      <c r="F23" s="33">
        <f>INDEX('Mens Team Results'!F$22:F$28,MATCH('Mens team standings'!$A21,'Mens Team Results'!$A$22:$A$28,0))</f>
        <v>6182</v>
      </c>
      <c r="G23" s="33">
        <f>INDEX('Mens Team Results'!M$22:M$28,MATCH('Mens team standings'!$A21,'Mens Team Results'!$A$22:$A$28,0))</f>
        <v>3147</v>
      </c>
      <c r="H23" s="33">
        <f>INDEX('Mens Team Results'!N$22:N$28,MATCH('Mens team standings'!$A21,'Mens Team Results'!$A$22:$A$28,0))</f>
        <v>200</v>
      </c>
      <c r="I23" s="33">
        <f>INDEX('Mens Team Results'!O$22:O$28,MATCH('Mens team standings'!$A21,'Mens Team Results'!$A$22:$A$28,0))</f>
        <v>192</v>
      </c>
      <c r="J23" s="33">
        <f>INDEX('Mens Team Results'!P$22:P$28,MATCH('Mens team standings'!$A21,'Mens Team Results'!$A$22:$A$28,0))</f>
        <v>160</v>
      </c>
      <c r="K23" s="33">
        <f>INDEX('Mens Team Results'!Q$22:Q$28,MATCH('Mens team standings'!$A21,'Mens Team Results'!$A$22:$A$28,0))</f>
        <v>216</v>
      </c>
      <c r="L23" s="33">
        <f>INDEX('Mens Team Results'!R$22:R$28,MATCH('Mens team standings'!$A21,'Mens Team Results'!$A$22:$A$28,0))</f>
        <v>192</v>
      </c>
      <c r="M23" s="33">
        <f>INDEX('Mens Team Results'!S$22:S$28,MATCH('Mens team standings'!$A21,'Mens Team Results'!$A$22:$A$28,0))</f>
        <v>188</v>
      </c>
      <c r="N23" s="33">
        <f>INDEX('Mens Team Results'!T$22:T$28,MATCH('Mens team standings'!$A21,'Mens Team Results'!$A$22:$A$28,0))</f>
        <v>195</v>
      </c>
      <c r="O23" s="33">
        <f>INDEX('Mens Team Results'!U$22:U$28,MATCH('Mens team standings'!$A21,'Mens Team Results'!$A$22:$A$28,0))</f>
        <v>180</v>
      </c>
      <c r="P23" s="33">
        <f>INDEX('Mens Team Results'!V$22:V$28,MATCH('Mens team standings'!$A21,'Mens Team Results'!$A$22:$A$28,0))</f>
        <v>221</v>
      </c>
      <c r="Q23" s="33">
        <f>INDEX('Mens Team Results'!W$22:W$28,MATCH('Mens team standings'!$A21,'Mens Team Results'!$A$22:$A$28,0))</f>
        <v>178</v>
      </c>
      <c r="R23" s="33">
        <f>INDEX('Mens Team Results'!X$22:X$28,MATCH('Mens team standings'!$A21,'Mens Team Results'!$A$22:$A$28,0))</f>
        <v>176</v>
      </c>
      <c r="S23" s="33">
        <f>INDEX('Mens Team Results'!Y$22:Y$28,MATCH('Mens team standings'!$A21,'Mens Team Results'!$A$22:$A$28,0))</f>
        <v>204</v>
      </c>
      <c r="T23" s="33">
        <f>INDEX('Mens Team Results'!Z$22:Z$28,MATCH('Mens team standings'!$A21,'Mens Team Results'!$A$22:$A$28,0))</f>
        <v>192</v>
      </c>
      <c r="U23" s="33">
        <f>INDEX('Mens Team Results'!AA$22:AA$28,MATCH('Mens team standings'!$A21,'Mens Team Results'!$A$22:$A$28,0))</f>
        <v>205</v>
      </c>
      <c r="V23" s="33">
        <f>INDEX('Mens Team Results'!AB$22:AB$28,MATCH('Mens team standings'!$A21,'Mens Team Results'!$A$22:$A$28,0))</f>
        <v>237</v>
      </c>
      <c r="W23" s="33">
        <f>INDEX('Mens Team Results'!AC$22:AC$28,MATCH('Mens team standings'!$A21,'Mens Team Results'!$A$22:$A$28,0))</f>
        <v>211</v>
      </c>
      <c r="X23" s="142">
        <v>21</v>
      </c>
    </row>
    <row r="24" spans="1:24" ht="18">
      <c r="A24" s="33">
        <v>2</v>
      </c>
      <c r="B24" s="33">
        <f>INDEX('Mens Team Results'!B$22:B$28,MATCH('Mens team standings'!$A22,'Mens Team Results'!$A$22:$A$28,0))</f>
        <v>8373</v>
      </c>
      <c r="C24" s="33">
        <f>INDEX('Mens Team Results'!C$22:C$28,MATCH('Mens team standings'!$A22,'Mens Team Results'!$A$22:$A$28,0))</f>
        <v>0</v>
      </c>
      <c r="D24" s="33"/>
      <c r="E24" s="134" t="str">
        <f>INDEX('Mens Team Results'!E$22:E$28,MATCH('Mens team standings'!$A22,'Mens Team Results'!$A$22:$A$28,0))</f>
        <v>Hastings College JV</v>
      </c>
      <c r="F24" s="33">
        <f>INDEX('Mens Team Results'!F$22:F$28,MATCH('Mens team standings'!$A22,'Mens Team Results'!$A$22:$A$28,0))</f>
        <v>5388</v>
      </c>
      <c r="G24" s="33">
        <f>INDEX('Mens Team Results'!M$22:M$28,MATCH('Mens team standings'!$A22,'Mens Team Results'!$A$22:$A$28,0))</f>
        <v>2985</v>
      </c>
      <c r="H24" s="33">
        <f>INDEX('Mens Team Results'!N$22:N$28,MATCH('Mens team standings'!$A22,'Mens Team Results'!$A$22:$A$28,0))</f>
        <v>138</v>
      </c>
      <c r="I24" s="33">
        <f>INDEX('Mens Team Results'!O$22:O$28,MATCH('Mens team standings'!$A22,'Mens Team Results'!$A$22:$A$28,0))</f>
        <v>154</v>
      </c>
      <c r="J24" s="33">
        <f>INDEX('Mens Team Results'!P$22:P$28,MATCH('Mens team standings'!$A22,'Mens Team Results'!$A$22:$A$28,0))</f>
        <v>224</v>
      </c>
      <c r="K24" s="33">
        <f>INDEX('Mens Team Results'!Q$22:Q$28,MATCH('Mens team standings'!$A22,'Mens Team Results'!$A$22:$A$28,0))</f>
        <v>153</v>
      </c>
      <c r="L24" s="33">
        <f>INDEX('Mens Team Results'!R$22:R$28,MATCH('Mens team standings'!$A22,'Mens Team Results'!$A$22:$A$28,0))</f>
        <v>176</v>
      </c>
      <c r="M24" s="33">
        <f>INDEX('Mens Team Results'!S$22:S$28,MATCH('Mens team standings'!$A22,'Mens Team Results'!$A$22:$A$28,0))</f>
        <v>193</v>
      </c>
      <c r="N24" s="33">
        <f>INDEX('Mens Team Results'!T$22:T$28,MATCH('Mens team standings'!$A22,'Mens Team Results'!$A$22:$A$28,0))</f>
        <v>186</v>
      </c>
      <c r="O24" s="33">
        <f>INDEX('Mens Team Results'!U$22:U$28,MATCH('Mens team standings'!$A22,'Mens Team Results'!$A$22:$A$28,0))</f>
        <v>211</v>
      </c>
      <c r="P24" s="33">
        <f>INDEX('Mens Team Results'!V$22:V$28,MATCH('Mens team standings'!$A22,'Mens Team Results'!$A$22:$A$28,0))</f>
        <v>201</v>
      </c>
      <c r="Q24" s="33">
        <f>INDEX('Mens Team Results'!W$22:W$28,MATCH('Mens team standings'!$A22,'Mens Team Results'!$A$22:$A$28,0))</f>
        <v>206</v>
      </c>
      <c r="R24" s="33">
        <f>INDEX('Mens Team Results'!X$22:X$28,MATCH('Mens team standings'!$A22,'Mens Team Results'!$A$22:$A$28,0))</f>
        <v>165</v>
      </c>
      <c r="S24" s="33">
        <f>INDEX('Mens Team Results'!Y$22:Y$28,MATCH('Mens team standings'!$A22,'Mens Team Results'!$A$22:$A$28,0))</f>
        <v>176</v>
      </c>
      <c r="T24" s="33">
        <f>INDEX('Mens Team Results'!Z$22:Z$28,MATCH('Mens team standings'!$A22,'Mens Team Results'!$A$22:$A$28,0))</f>
        <v>201</v>
      </c>
      <c r="U24" s="33">
        <f>INDEX('Mens Team Results'!AA$22:AA$28,MATCH('Mens team standings'!$A22,'Mens Team Results'!$A$22:$A$28,0))</f>
        <v>192</v>
      </c>
      <c r="V24" s="33">
        <f>INDEX('Mens Team Results'!AB$22:AB$28,MATCH('Mens team standings'!$A22,'Mens Team Results'!$A$22:$A$28,0))</f>
        <v>176</v>
      </c>
      <c r="W24" s="33">
        <f>INDEX('Mens Team Results'!AC$22:AC$28,MATCH('Mens team standings'!$A22,'Mens Team Results'!$A$22:$A$28,0))</f>
        <v>233</v>
      </c>
      <c r="X24" s="142">
        <v>22</v>
      </c>
    </row>
    <row r="25" spans="1:24" ht="18">
      <c r="A25" s="33">
        <v>3</v>
      </c>
      <c r="B25" s="33">
        <f>INDEX('Mens Team Results'!B$22:B$28,MATCH('Mens team standings'!$A23,'Mens Team Results'!$A$22:$A$28,0))</f>
        <v>8100</v>
      </c>
      <c r="C25" s="33">
        <f>INDEX('Mens Team Results'!C$22:C$28,MATCH('Mens team standings'!$A23,'Mens Team Results'!$A$22:$A$28,0))</f>
        <v>0</v>
      </c>
      <c r="D25" s="33"/>
      <c r="E25" s="134" t="str">
        <f>INDEX('Mens Team Results'!E$22:E$28,MATCH('Mens team standings'!$A23,'Mens Team Results'!$A$22:$A$28,0))</f>
        <v>Culver-Stockton College JV</v>
      </c>
      <c r="F25" s="33">
        <f>INDEX('Mens Team Results'!F$22:F$28,MATCH('Mens team standings'!$A23,'Mens Team Results'!$A$22:$A$28,0))</f>
        <v>5143</v>
      </c>
      <c r="G25" s="33">
        <f>INDEX('Mens Team Results'!M$22:M$28,MATCH('Mens team standings'!$A23,'Mens Team Results'!$A$22:$A$28,0))</f>
        <v>2957</v>
      </c>
      <c r="H25" s="33">
        <f>INDEX('Mens Team Results'!N$22:N$28,MATCH('Mens team standings'!$A23,'Mens Team Results'!$A$22:$A$28,0))</f>
        <v>184</v>
      </c>
      <c r="I25" s="33">
        <f>INDEX('Mens Team Results'!O$22:O$28,MATCH('Mens team standings'!$A23,'Mens Team Results'!$A$22:$A$28,0))</f>
        <v>218</v>
      </c>
      <c r="J25" s="33">
        <f>INDEX('Mens Team Results'!P$22:P$28,MATCH('Mens team standings'!$A23,'Mens Team Results'!$A$22:$A$28,0))</f>
        <v>184</v>
      </c>
      <c r="K25" s="33">
        <f>INDEX('Mens Team Results'!Q$22:Q$28,MATCH('Mens team standings'!$A23,'Mens Team Results'!$A$22:$A$28,0))</f>
        <v>199</v>
      </c>
      <c r="L25" s="33">
        <f>INDEX('Mens Team Results'!R$22:R$28,MATCH('Mens team standings'!$A23,'Mens Team Results'!$A$22:$A$28,0))</f>
        <v>215</v>
      </c>
      <c r="M25" s="33">
        <f>INDEX('Mens Team Results'!S$22:S$28,MATCH('Mens team standings'!$A23,'Mens Team Results'!$A$22:$A$28,0))</f>
        <v>139</v>
      </c>
      <c r="N25" s="33">
        <f>INDEX('Mens Team Results'!T$22:T$28,MATCH('Mens team standings'!$A23,'Mens Team Results'!$A$22:$A$28,0))</f>
        <v>156</v>
      </c>
      <c r="O25" s="33">
        <f>INDEX('Mens Team Results'!U$22:U$28,MATCH('Mens team standings'!$A23,'Mens Team Results'!$A$22:$A$28,0))</f>
        <v>171</v>
      </c>
      <c r="P25" s="33">
        <f>INDEX('Mens Team Results'!V$22:V$28,MATCH('Mens team standings'!$A23,'Mens Team Results'!$A$22:$A$28,0))</f>
        <v>183</v>
      </c>
      <c r="Q25" s="33">
        <f>INDEX('Mens Team Results'!W$22:W$28,MATCH('Mens team standings'!$A23,'Mens Team Results'!$A$22:$A$28,0))</f>
        <v>217</v>
      </c>
      <c r="R25" s="33">
        <f>INDEX('Mens Team Results'!X$22:X$28,MATCH('Mens team standings'!$A23,'Mens Team Results'!$A$22:$A$28,0))</f>
        <v>173</v>
      </c>
      <c r="S25" s="33">
        <f>INDEX('Mens Team Results'!Y$22:Y$28,MATCH('Mens team standings'!$A23,'Mens Team Results'!$A$22:$A$28,0))</f>
        <v>158</v>
      </c>
      <c r="T25" s="33">
        <f>INDEX('Mens Team Results'!Z$22:Z$28,MATCH('Mens team standings'!$A23,'Mens Team Results'!$A$22:$A$28,0))</f>
        <v>210</v>
      </c>
      <c r="U25" s="33">
        <f>INDEX('Mens Team Results'!AA$22:AA$28,MATCH('Mens team standings'!$A23,'Mens Team Results'!$A$22:$A$28,0))</f>
        <v>175</v>
      </c>
      <c r="V25" s="33">
        <f>INDEX('Mens Team Results'!AB$22:AB$28,MATCH('Mens team standings'!$A23,'Mens Team Results'!$A$22:$A$28,0))</f>
        <v>201</v>
      </c>
      <c r="W25" s="33">
        <f>INDEX('Mens Team Results'!AC$22:AC$28,MATCH('Mens team standings'!$A23,'Mens Team Results'!$A$22:$A$28,0))</f>
        <v>174</v>
      </c>
      <c r="X25" s="142">
        <v>19</v>
      </c>
    </row>
    <row r="26" spans="1:24" ht="18">
      <c r="A26" s="36">
        <v>4</v>
      </c>
      <c r="B26" s="33">
        <f>INDEX('Mens Team Results'!B$22:B$28,MATCH('Mens team standings'!$A24,'Mens Team Results'!$A$22:$A$28,0))</f>
        <v>7667</v>
      </c>
      <c r="C26" s="33">
        <f>INDEX('Mens Team Results'!C$22:C$28,MATCH('Mens team standings'!$A24,'Mens Team Results'!$A$22:$A$28,0))</f>
        <v>0</v>
      </c>
      <c r="D26" s="33"/>
      <c r="E26" s="134" t="str">
        <f>INDEX('Mens Team Results'!E$22:E$28,MATCH('Mens team standings'!$A24,'Mens Team Results'!$A$22:$A$28,0))</f>
        <v>Morningside College JV</v>
      </c>
      <c r="F26" s="33">
        <f>INDEX('Mens Team Results'!F$22:F$28,MATCH('Mens team standings'!$A24,'Mens Team Results'!$A$22:$A$28,0))</f>
        <v>4958</v>
      </c>
      <c r="G26" s="33">
        <f>INDEX('Mens Team Results'!M$22:M$28,MATCH('Mens team standings'!$A24,'Mens Team Results'!$A$22:$A$28,0))</f>
        <v>2709</v>
      </c>
      <c r="H26" s="33">
        <f>INDEX('Mens Team Results'!N$22:N$28,MATCH('Mens team standings'!$A24,'Mens Team Results'!$A$22:$A$28,0))</f>
        <v>178</v>
      </c>
      <c r="I26" s="33">
        <f>INDEX('Mens Team Results'!O$22:O$28,MATCH('Mens team standings'!$A24,'Mens Team Results'!$A$22:$A$28,0))</f>
        <v>221</v>
      </c>
      <c r="J26" s="33">
        <f>INDEX('Mens Team Results'!P$22:P$28,MATCH('Mens team standings'!$A24,'Mens Team Results'!$A$22:$A$28,0))</f>
        <v>121</v>
      </c>
      <c r="K26" s="33">
        <f>INDEX('Mens Team Results'!Q$22:Q$28,MATCH('Mens team standings'!$A24,'Mens Team Results'!$A$22:$A$28,0))</f>
        <v>170</v>
      </c>
      <c r="L26" s="33">
        <f>INDEX('Mens Team Results'!R$22:R$28,MATCH('Mens team standings'!$A24,'Mens Team Results'!$A$22:$A$28,0))</f>
        <v>144</v>
      </c>
      <c r="M26" s="33">
        <f>INDEX('Mens Team Results'!S$22:S$28,MATCH('Mens team standings'!$A24,'Mens Team Results'!$A$22:$A$28,0))</f>
        <v>138</v>
      </c>
      <c r="N26" s="33">
        <f>INDEX('Mens Team Results'!T$22:T$28,MATCH('Mens team standings'!$A24,'Mens Team Results'!$A$22:$A$28,0))</f>
        <v>168</v>
      </c>
      <c r="O26" s="33">
        <f>INDEX('Mens Team Results'!U$22:U$28,MATCH('Mens team standings'!$A24,'Mens Team Results'!$A$22:$A$28,0))</f>
        <v>169</v>
      </c>
      <c r="P26" s="33">
        <f>INDEX('Mens Team Results'!V$22:V$28,MATCH('Mens team standings'!$A24,'Mens Team Results'!$A$22:$A$28,0))</f>
        <v>188</v>
      </c>
      <c r="Q26" s="33">
        <f>INDEX('Mens Team Results'!W$22:W$28,MATCH('Mens team standings'!$A24,'Mens Team Results'!$A$22:$A$28,0))</f>
        <v>180</v>
      </c>
      <c r="R26" s="33">
        <f>INDEX('Mens Team Results'!X$22:X$28,MATCH('Mens team standings'!$A24,'Mens Team Results'!$A$22:$A$28,0))</f>
        <v>186</v>
      </c>
      <c r="S26" s="33">
        <f>INDEX('Mens Team Results'!Y$22:Y$28,MATCH('Mens team standings'!$A24,'Mens Team Results'!$A$22:$A$28,0))</f>
        <v>171</v>
      </c>
      <c r="T26" s="33">
        <f>INDEX('Mens Team Results'!Z$22:Z$28,MATCH('Mens team standings'!$A24,'Mens Team Results'!$A$22:$A$28,0))</f>
        <v>159</v>
      </c>
      <c r="U26" s="33">
        <f>INDEX('Mens Team Results'!AA$22:AA$28,MATCH('Mens team standings'!$A24,'Mens Team Results'!$A$22:$A$28,0))</f>
        <v>161</v>
      </c>
      <c r="V26" s="33">
        <f>INDEX('Mens Team Results'!AB$22:AB$28,MATCH('Mens team standings'!$A24,'Mens Team Results'!$A$22:$A$28,0))</f>
        <v>188</v>
      </c>
      <c r="W26" s="33">
        <f>INDEX('Mens Team Results'!AC$22:AC$28,MATCH('Mens team standings'!$A24,'Mens Team Results'!$A$22:$A$28,0))</f>
        <v>167</v>
      </c>
      <c r="X26" s="142">
        <v>20</v>
      </c>
    </row>
    <row r="27" spans="1:24" ht="18">
      <c r="A27" s="33">
        <v>5</v>
      </c>
      <c r="B27" s="33">
        <f>INDEX('Mens Team Results'!B$22:B$28,MATCH('Mens team standings'!$A25,'Mens Team Results'!$A$22:$A$28,0))</f>
        <v>7426</v>
      </c>
      <c r="C27" s="33">
        <f>B27-$B$26</f>
        <v>-241</v>
      </c>
      <c r="D27" s="33"/>
      <c r="E27" s="134" t="str">
        <f>INDEX('Mens Team Results'!E$22:E$28,MATCH('Mens team standings'!$A25,'Mens Team Results'!$A$22:$A$28,0))</f>
        <v>Ottawa University JV</v>
      </c>
      <c r="F27" s="33">
        <f>INDEX('Mens Team Results'!F$22:F$28,MATCH('Mens team standings'!$A25,'Mens Team Results'!$A$22:$A$28,0))</f>
        <v>4893</v>
      </c>
      <c r="G27" s="33">
        <f>INDEX('Mens Team Results'!M$22:M$28,MATCH('Mens team standings'!$A25,'Mens Team Results'!$A$22:$A$28,0))</f>
        <v>2533</v>
      </c>
      <c r="H27" s="33">
        <f>INDEX('Mens Team Results'!N$22:N$28,MATCH('Mens team standings'!$A25,'Mens Team Results'!$A$22:$A$28,0))</f>
        <v>161</v>
      </c>
      <c r="I27" s="33">
        <f>INDEX('Mens Team Results'!O$22:O$28,MATCH('Mens team standings'!$A25,'Mens Team Results'!$A$22:$A$28,0))</f>
        <v>125</v>
      </c>
      <c r="J27" s="33">
        <f>INDEX('Mens Team Results'!P$22:P$28,MATCH('Mens team standings'!$A25,'Mens Team Results'!$A$22:$A$28,0))</f>
        <v>128</v>
      </c>
      <c r="K27" s="33">
        <f>INDEX('Mens Team Results'!Q$22:Q$28,MATCH('Mens team standings'!$A25,'Mens Team Results'!$A$22:$A$28,0))</f>
        <v>190</v>
      </c>
      <c r="L27" s="33">
        <f>INDEX('Mens Team Results'!R$22:R$28,MATCH('Mens team standings'!$A25,'Mens Team Results'!$A$22:$A$28,0))</f>
        <v>186</v>
      </c>
      <c r="M27" s="33">
        <f>INDEX('Mens Team Results'!S$22:S$28,MATCH('Mens team standings'!$A25,'Mens Team Results'!$A$22:$A$28,0))</f>
        <v>157</v>
      </c>
      <c r="N27" s="33">
        <f>INDEX('Mens Team Results'!T$22:T$28,MATCH('Mens team standings'!$A25,'Mens Team Results'!$A$22:$A$28,0))</f>
        <v>160</v>
      </c>
      <c r="O27" s="33">
        <f>INDEX('Mens Team Results'!U$22:U$28,MATCH('Mens team standings'!$A25,'Mens Team Results'!$A$22:$A$28,0))</f>
        <v>168</v>
      </c>
      <c r="P27" s="33">
        <f>INDEX('Mens Team Results'!V$22:V$28,MATCH('Mens team standings'!$A25,'Mens Team Results'!$A$22:$A$28,0))</f>
        <v>160</v>
      </c>
      <c r="Q27" s="33">
        <f>INDEX('Mens Team Results'!W$22:W$28,MATCH('Mens team standings'!$A25,'Mens Team Results'!$A$22:$A$28,0))</f>
        <v>200</v>
      </c>
      <c r="R27" s="33">
        <f>INDEX('Mens Team Results'!X$22:X$28,MATCH('Mens team standings'!$A25,'Mens Team Results'!$A$22:$A$28,0))</f>
        <v>159</v>
      </c>
      <c r="S27" s="33">
        <f>INDEX('Mens Team Results'!Y$22:Y$28,MATCH('Mens team standings'!$A25,'Mens Team Results'!$A$22:$A$28,0))</f>
        <v>142</v>
      </c>
      <c r="T27" s="33">
        <f>INDEX('Mens Team Results'!Z$22:Z$28,MATCH('Mens team standings'!$A25,'Mens Team Results'!$A$22:$A$28,0))</f>
        <v>124</v>
      </c>
      <c r="U27" s="33">
        <f>INDEX('Mens Team Results'!AA$22:AA$28,MATCH('Mens team standings'!$A25,'Mens Team Results'!$A$22:$A$28,0))</f>
        <v>116</v>
      </c>
      <c r="V27" s="33">
        <f>INDEX('Mens Team Results'!AB$22:AB$28,MATCH('Mens team standings'!$A25,'Mens Team Results'!$A$22:$A$28,0))</f>
        <v>162</v>
      </c>
      <c r="W27" s="33">
        <f>INDEX('Mens Team Results'!AC$22:AC$28,MATCH('Mens team standings'!$A25,'Mens Team Results'!$A$22:$A$28,0))</f>
        <v>195</v>
      </c>
      <c r="X27" s="142">
        <v>3</v>
      </c>
    </row>
    <row r="28" spans="1:24" ht="18">
      <c r="A28" s="33">
        <v>6</v>
      </c>
      <c r="B28" s="33">
        <f>INDEX('Mens Team Results'!B$22:B$28,MATCH('Mens team standings'!$A26,'Mens Team Results'!$A$22:$A$28,0))</f>
        <v>7047</v>
      </c>
      <c r="C28" s="33">
        <f aca="true" t="shared" si="1" ref="C28:C29">B28-$B$26</f>
        <v>-620</v>
      </c>
      <c r="D28" s="33"/>
      <c r="E28" s="134" t="str">
        <f>INDEX('Mens Team Results'!E$22:E$28,MATCH('Mens team standings'!$A26,'Mens Team Results'!$A$22:$A$28,0))</f>
        <v>University of Nebraska JV</v>
      </c>
      <c r="F28" s="33">
        <f>INDEX('Mens Team Results'!F$22:F$28,MATCH('Mens team standings'!$A26,'Mens Team Results'!$A$22:$A$28,0))</f>
        <v>4514</v>
      </c>
      <c r="G28" s="33">
        <f>INDEX('Mens Team Results'!M$22:M$28,MATCH('Mens team standings'!$A26,'Mens Team Results'!$A$22:$A$28,0))</f>
        <v>2533</v>
      </c>
      <c r="H28" s="33">
        <f>INDEX('Mens Team Results'!N$22:N$28,MATCH('Mens team standings'!$A26,'Mens Team Results'!$A$22:$A$28,0))</f>
        <v>153</v>
      </c>
      <c r="I28" s="33">
        <f>INDEX('Mens Team Results'!O$22:O$28,MATCH('Mens team standings'!$A26,'Mens Team Results'!$A$22:$A$28,0))</f>
        <v>103</v>
      </c>
      <c r="J28" s="33">
        <f>INDEX('Mens Team Results'!P$22:P$28,MATCH('Mens team standings'!$A26,'Mens Team Results'!$A$22:$A$28,0))</f>
        <v>145</v>
      </c>
      <c r="K28" s="33">
        <f>INDEX('Mens Team Results'!Q$22:Q$28,MATCH('Mens team standings'!$A26,'Mens Team Results'!$A$22:$A$28,0))</f>
        <v>168</v>
      </c>
      <c r="L28" s="33">
        <f>INDEX('Mens Team Results'!R$22:R$28,MATCH('Mens team standings'!$A26,'Mens Team Results'!$A$22:$A$28,0))</f>
        <v>150</v>
      </c>
      <c r="M28" s="33">
        <f>INDEX('Mens Team Results'!S$22:S$28,MATCH('Mens team standings'!$A26,'Mens Team Results'!$A$22:$A$28,0))</f>
        <v>180</v>
      </c>
      <c r="N28" s="33">
        <f>INDEX('Mens Team Results'!T$22:T$28,MATCH('Mens team standings'!$A26,'Mens Team Results'!$A$22:$A$28,0))</f>
        <v>180</v>
      </c>
      <c r="O28" s="33">
        <f>INDEX('Mens Team Results'!U$22:U$28,MATCH('Mens team standings'!$A26,'Mens Team Results'!$A$22:$A$28,0))</f>
        <v>184</v>
      </c>
      <c r="P28" s="33">
        <f>INDEX('Mens Team Results'!V$22:V$28,MATCH('Mens team standings'!$A26,'Mens Team Results'!$A$22:$A$28,0))</f>
        <v>132</v>
      </c>
      <c r="Q28" s="33">
        <f>INDEX('Mens Team Results'!W$22:W$28,MATCH('Mens team standings'!$A26,'Mens Team Results'!$A$22:$A$28,0))</f>
        <v>130</v>
      </c>
      <c r="R28" s="33">
        <f>INDEX('Mens Team Results'!X$22:X$28,MATCH('Mens team standings'!$A26,'Mens Team Results'!$A$22:$A$28,0))</f>
        <v>174</v>
      </c>
      <c r="S28" s="33">
        <f>INDEX('Mens Team Results'!Y$22:Y$28,MATCH('Mens team standings'!$A26,'Mens Team Results'!$A$22:$A$28,0))</f>
        <v>207</v>
      </c>
      <c r="T28" s="33">
        <f>INDEX('Mens Team Results'!Z$22:Z$28,MATCH('Mens team standings'!$A26,'Mens Team Results'!$A$22:$A$28,0))</f>
        <v>145</v>
      </c>
      <c r="U28" s="33">
        <f>INDEX('Mens Team Results'!AA$22:AA$28,MATCH('Mens team standings'!$A26,'Mens Team Results'!$A$22:$A$28,0))</f>
        <v>167</v>
      </c>
      <c r="V28" s="33">
        <f>INDEX('Mens Team Results'!AB$22:AB$28,MATCH('Mens team standings'!$A26,'Mens Team Results'!$A$22:$A$28,0))</f>
        <v>137</v>
      </c>
      <c r="W28" s="33">
        <f>INDEX('Mens Team Results'!AC$22:AC$28,MATCH('Mens team standings'!$A26,'Mens Team Results'!$A$22:$A$28,0))</f>
        <v>178</v>
      </c>
      <c r="X28" s="142">
        <v>4</v>
      </c>
    </row>
    <row r="29" spans="1:24" ht="18">
      <c r="A29" s="33">
        <v>7</v>
      </c>
      <c r="B29" s="33">
        <f>INDEX('Mens Team Results'!B$22:B$28,MATCH('Mens team standings'!$A27,'Mens Team Results'!$A$22:$A$28,0))</f>
        <v>6366</v>
      </c>
      <c r="C29" s="33">
        <f t="shared" si="1"/>
        <v>-1301</v>
      </c>
      <c r="D29" s="33"/>
      <c r="E29" s="134" t="str">
        <f>INDEX('Mens Team Results'!E$22:E$28,MATCH('Mens team standings'!$A27,'Mens Team Results'!$A$22:$A$28,0))</f>
        <v>Iowa State University JV</v>
      </c>
      <c r="F29" s="33">
        <f>INDEX('Mens Team Results'!F$22:F$28,MATCH('Mens team standings'!$A27,'Mens Team Results'!$A$22:$A$28,0))</f>
        <v>4012</v>
      </c>
      <c r="G29" s="33">
        <f>INDEX('Mens Team Results'!M$22:M$28,MATCH('Mens team standings'!$A27,'Mens Team Results'!$A$22:$A$28,0))</f>
        <v>2354</v>
      </c>
      <c r="H29" s="33">
        <f>INDEX('Mens Team Results'!N$22:N$28,MATCH('Mens team standings'!$A27,'Mens Team Results'!$A$22:$A$28,0))</f>
        <v>144</v>
      </c>
      <c r="I29" s="33">
        <f>INDEX('Mens Team Results'!O$22:O$28,MATCH('Mens team standings'!$A27,'Mens Team Results'!$A$22:$A$28,0))</f>
        <v>129</v>
      </c>
      <c r="J29" s="33">
        <f>INDEX('Mens Team Results'!P$22:P$28,MATCH('Mens team standings'!$A27,'Mens Team Results'!$A$22:$A$28,0))</f>
        <v>126</v>
      </c>
      <c r="K29" s="33">
        <f>INDEX('Mens Team Results'!Q$22:Q$28,MATCH('Mens team standings'!$A27,'Mens Team Results'!$A$22:$A$28,0))</f>
        <v>127</v>
      </c>
      <c r="L29" s="33">
        <f>INDEX('Mens Team Results'!R$22:R$28,MATCH('Mens team standings'!$A27,'Mens Team Results'!$A$22:$A$28,0))</f>
        <v>135</v>
      </c>
      <c r="M29" s="33">
        <f>INDEX('Mens Team Results'!S$22:S$28,MATCH('Mens team standings'!$A27,'Mens Team Results'!$A$22:$A$28,0))</f>
        <v>195</v>
      </c>
      <c r="N29" s="33">
        <f>INDEX('Mens Team Results'!T$22:T$28,MATCH('Mens team standings'!$A27,'Mens Team Results'!$A$22:$A$28,0))</f>
        <v>199</v>
      </c>
      <c r="O29" s="33">
        <f>INDEX('Mens Team Results'!U$22:U$28,MATCH('Mens team standings'!$A27,'Mens Team Results'!$A$22:$A$28,0))</f>
        <v>109</v>
      </c>
      <c r="P29" s="33">
        <f>INDEX('Mens Team Results'!V$22:V$28,MATCH('Mens team standings'!$A27,'Mens Team Results'!$A$22:$A$28,0))</f>
        <v>185</v>
      </c>
      <c r="Q29" s="33">
        <f>INDEX('Mens Team Results'!W$22:W$28,MATCH('Mens team standings'!$A27,'Mens Team Results'!$A$22:$A$28,0))</f>
        <v>148</v>
      </c>
      <c r="R29" s="33">
        <f>INDEX('Mens Team Results'!X$22:X$28,MATCH('Mens team standings'!$A27,'Mens Team Results'!$A$22:$A$28,0))</f>
        <v>157</v>
      </c>
      <c r="S29" s="33">
        <f>INDEX('Mens Team Results'!Y$22:Y$28,MATCH('Mens team standings'!$A27,'Mens Team Results'!$A$22:$A$28,0))</f>
        <v>134</v>
      </c>
      <c r="T29" s="33">
        <f>INDEX('Mens Team Results'!Z$22:Z$28,MATCH('Mens team standings'!$A27,'Mens Team Results'!$A$22:$A$28,0))</f>
        <v>166</v>
      </c>
      <c r="U29" s="33">
        <f>INDEX('Mens Team Results'!AA$22:AA$28,MATCH('Mens team standings'!$A27,'Mens Team Results'!$A$22:$A$28,0))</f>
        <v>108</v>
      </c>
      <c r="V29" s="33">
        <f>INDEX('Mens Team Results'!AB$22:AB$28,MATCH('Mens team standings'!$A27,'Mens Team Results'!$A$22:$A$28,0))</f>
        <v>143</v>
      </c>
      <c r="W29" s="33">
        <f>INDEX('Mens Team Results'!AC$22:AC$28,MATCH('Mens team standings'!$A27,'Mens Team Results'!$A$22:$A$28,0))</f>
        <v>149</v>
      </c>
      <c r="X29" s="142">
        <v>1</v>
      </c>
    </row>
  </sheetData>
  <printOptions/>
  <pageMargins left="0.25" right="0.25" top="0.75" bottom="0.75" header="0.3" footer="0.3"/>
  <pageSetup fitToHeight="1" fitToWidth="1" horizontalDpi="600" verticalDpi="600" orientation="landscape" scale="5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workbookViewId="0" topLeftCell="A1">
      <selection activeCell="E17" sqref="E17"/>
    </sheetView>
  </sheetViews>
  <sheetFormatPr defaultColWidth="9.140625" defaultRowHeight="12.75"/>
  <cols>
    <col min="1" max="1" width="23.57421875" style="0" customWidth="1"/>
    <col min="2" max="2" width="14.7109375" style="0" bestFit="1" customWidth="1"/>
    <col min="3" max="3" width="8.421875" style="0" bestFit="1" customWidth="1"/>
    <col min="4" max="4" width="13.140625" style="0" bestFit="1" customWidth="1"/>
    <col min="5" max="5" width="38.28125" style="137" bestFit="1" customWidth="1"/>
    <col min="6" max="6" width="16.28125" style="0" bestFit="1" customWidth="1"/>
    <col min="7" max="7" width="15.140625" style="0" customWidth="1"/>
    <col min="8" max="23" width="5.8515625" style="0" customWidth="1"/>
    <col min="24" max="24" width="11.57421875" style="142" bestFit="1" customWidth="1"/>
  </cols>
  <sheetData>
    <row r="1" spans="1:6" ht="18">
      <c r="A1" s="32" t="s">
        <v>88</v>
      </c>
      <c r="B1" s="33"/>
      <c r="C1" s="33"/>
      <c r="D1" s="33"/>
      <c r="E1" s="134"/>
      <c r="F1" s="33"/>
    </row>
    <row r="2" spans="1:8" ht="18">
      <c r="A2" s="32" t="s">
        <v>31</v>
      </c>
      <c r="B2" s="33"/>
      <c r="C2" s="33"/>
      <c r="D2" s="33"/>
      <c r="E2" s="134"/>
      <c r="F2" s="33"/>
      <c r="G2" s="33"/>
      <c r="H2" s="69" t="s">
        <v>114</v>
      </c>
    </row>
    <row r="3" spans="1:24" ht="18">
      <c r="A3" s="35" t="s">
        <v>26</v>
      </c>
      <c r="B3" s="35" t="s">
        <v>2</v>
      </c>
      <c r="C3" s="35"/>
      <c r="D3" s="35" t="s">
        <v>5</v>
      </c>
      <c r="E3" s="135" t="s">
        <v>1</v>
      </c>
      <c r="F3" s="35" t="s">
        <v>6</v>
      </c>
      <c r="G3" s="35" t="s">
        <v>7</v>
      </c>
      <c r="H3" s="68">
        <v>1</v>
      </c>
      <c r="I3" s="68">
        <v>2</v>
      </c>
      <c r="J3" s="68">
        <v>3</v>
      </c>
      <c r="K3" s="68">
        <v>4</v>
      </c>
      <c r="L3" s="68">
        <v>5</v>
      </c>
      <c r="M3" s="68">
        <v>6</v>
      </c>
      <c r="N3" s="68">
        <v>7</v>
      </c>
      <c r="O3" s="68">
        <v>8</v>
      </c>
      <c r="P3" s="68">
        <v>9</v>
      </c>
      <c r="Q3" s="68">
        <v>10</v>
      </c>
      <c r="R3" s="68">
        <v>11</v>
      </c>
      <c r="S3" s="68">
        <v>12</v>
      </c>
      <c r="T3" s="68">
        <v>13</v>
      </c>
      <c r="U3" s="68">
        <v>14</v>
      </c>
      <c r="V3" s="68">
        <v>15</v>
      </c>
      <c r="W3" s="68">
        <v>16</v>
      </c>
      <c r="X3" s="142" t="s">
        <v>350</v>
      </c>
    </row>
    <row r="4" spans="1:24" ht="18">
      <c r="A4" s="33">
        <v>1</v>
      </c>
      <c r="B4" s="33">
        <f>INDEX('Womens Team results'!B$5:B$16,MATCH('Womens team standings'!$A4,'Womens Team results'!$A$5:$A$16,0))</f>
        <v>9232</v>
      </c>
      <c r="C4" s="33">
        <f>INDEX('Womens Team results'!C$5:C$16,MATCH('Womens team standings'!$A4,'Womens Team results'!$A$5:$A$16,0))</f>
        <v>0</v>
      </c>
      <c r="D4" s="72">
        <v>50</v>
      </c>
      <c r="E4" s="134" t="str">
        <f>INDEX('Womens Team results'!E$5:E$16,MATCH('Womens team standings'!$A4,'Womens Team results'!$A$5:$A$16,0))</f>
        <v>Wichita State University</v>
      </c>
      <c r="F4" s="33">
        <f>INDEX('Womens Team results'!F$5:F$16,MATCH('Womens team standings'!$A4,'Womens Team results'!$A$5:$A$16,0))</f>
        <v>6153</v>
      </c>
      <c r="G4" s="33">
        <f>INDEX('Womens Team results'!M$5:M$16,MATCH('Womens team standings'!$A4,'Womens Team results'!$A$5:$A$16,0))</f>
        <v>3079</v>
      </c>
      <c r="H4" s="33">
        <f>INDEX('Womens Team results'!N$5:N$16,MATCH('Womens team standings'!$A4,'Womens Team results'!$A$5:$A$16,0))</f>
        <v>191</v>
      </c>
      <c r="I4" s="33">
        <f>INDEX('Womens Team results'!O$5:O$16,MATCH('Womens team standings'!$A4,'Womens Team results'!$A$5:$A$16,0))</f>
        <v>208</v>
      </c>
      <c r="J4" s="33">
        <f>INDEX('Womens Team results'!P$5:P$16,MATCH('Womens team standings'!$A4,'Womens Team results'!$A$5:$A$16,0))</f>
        <v>201</v>
      </c>
      <c r="K4" s="33">
        <f>INDEX('Womens Team results'!Q$5:Q$16,MATCH('Womens team standings'!$A4,'Womens Team results'!$A$5:$A$16,0))</f>
        <v>233</v>
      </c>
      <c r="L4" s="33">
        <f>INDEX('Womens Team results'!R$5:R$16,MATCH('Womens team standings'!$A4,'Womens Team results'!$A$5:$A$16,0))</f>
        <v>181</v>
      </c>
      <c r="M4" s="33">
        <f>INDEX('Womens Team results'!S$5:S$16,MATCH('Womens team standings'!$A4,'Womens Team results'!$A$5:$A$16,0))</f>
        <v>193</v>
      </c>
      <c r="N4" s="33">
        <f>INDEX('Womens Team results'!T$5:T$16,MATCH('Womens team standings'!$A4,'Womens Team results'!$A$5:$A$16,0))</f>
        <v>213</v>
      </c>
      <c r="O4" s="33">
        <f>INDEX('Womens Team results'!U$5:U$16,MATCH('Womens team standings'!$A4,'Womens Team results'!$A$5:$A$16,0))</f>
        <v>235</v>
      </c>
      <c r="P4" s="33">
        <f>INDEX('Womens Team results'!V$5:V$16,MATCH('Womens team standings'!$A4,'Womens Team results'!$A$5:$A$16,0))</f>
        <v>163</v>
      </c>
      <c r="Q4" s="33">
        <f>INDEX('Womens Team results'!W$5:W$16,MATCH('Womens team standings'!$A4,'Womens Team results'!$A$5:$A$16,0))</f>
        <v>182</v>
      </c>
      <c r="R4" s="33">
        <f>INDEX('Womens Team results'!X$5:X$16,MATCH('Womens team standings'!$A4,'Womens Team results'!$A$5:$A$16,0))</f>
        <v>176</v>
      </c>
      <c r="S4" s="33">
        <f>INDEX('Womens Team results'!Y$5:Y$16,MATCH('Womens team standings'!$A4,'Womens Team results'!$A$5:$A$16,0))</f>
        <v>167</v>
      </c>
      <c r="T4" s="33">
        <f>INDEX('Womens Team results'!Z$5:Z$16,MATCH('Womens team standings'!$A4,'Womens Team results'!$A$5:$A$16,0))</f>
        <v>158</v>
      </c>
      <c r="U4" s="33">
        <f>INDEX('Womens Team results'!AA$5:AA$16,MATCH('Womens team standings'!$A4,'Womens Team results'!$A$5:$A$16,0))</f>
        <v>194</v>
      </c>
      <c r="V4" s="33">
        <f>INDEX('Womens Team results'!AB$5:AB$16,MATCH('Womens team standings'!$A4,'Womens Team results'!$A$5:$A$16,0))</f>
        <v>208</v>
      </c>
      <c r="W4" s="33">
        <f>INDEX('Womens Team results'!AC$5:AC$16,MATCH('Womens team standings'!$A4,'Womens Team results'!$A$5:$A$16,0))</f>
        <v>176</v>
      </c>
      <c r="X4" s="142">
        <v>29</v>
      </c>
    </row>
    <row r="5" spans="1:24" ht="18">
      <c r="A5" s="33">
        <v>2</v>
      </c>
      <c r="B5" s="33">
        <f>INDEX('Womens Team results'!B$5:B$16,MATCH('Womens team standings'!$A5,'Womens Team results'!$A$5:$A$16,0))</f>
        <v>8171</v>
      </c>
      <c r="C5" s="33">
        <f>INDEX('Womens Team results'!C$5:C$16,MATCH('Womens team standings'!$A5,'Womens Team results'!$A$5:$A$16,0))</f>
        <v>0</v>
      </c>
      <c r="D5" s="72"/>
      <c r="E5" s="134" t="str">
        <f>INDEX('Womens Team results'!E$5:E$16,MATCH('Womens team standings'!$A5,'Womens Team results'!$A$5:$A$16,0))</f>
        <v>Hastings College</v>
      </c>
      <c r="F5" s="33">
        <f>INDEX('Womens Team results'!F$5:F$16,MATCH('Womens team standings'!$A5,'Womens Team results'!$A$5:$A$16,0))</f>
        <v>5277</v>
      </c>
      <c r="G5" s="33">
        <f>INDEX('Womens Team results'!M$5:M$16,MATCH('Womens team standings'!$A5,'Womens Team results'!$A$5:$A$16,0))</f>
        <v>2894</v>
      </c>
      <c r="H5" s="33">
        <f>INDEX('Womens Team results'!N$5:N$16,MATCH('Womens team standings'!$A5,'Womens Team results'!$A$5:$A$16,0))</f>
        <v>140</v>
      </c>
      <c r="I5" s="33">
        <f>INDEX('Womens Team results'!O$5:O$16,MATCH('Womens team standings'!$A5,'Womens Team results'!$A$5:$A$16,0))</f>
        <v>178</v>
      </c>
      <c r="J5" s="33">
        <f>INDEX('Womens Team results'!P$5:P$16,MATCH('Womens team standings'!$A5,'Womens Team results'!$A$5:$A$16,0))</f>
        <v>145</v>
      </c>
      <c r="K5" s="33">
        <f>INDEX('Womens Team results'!Q$5:Q$16,MATCH('Womens team standings'!$A5,'Womens Team results'!$A$5:$A$16,0))</f>
        <v>182</v>
      </c>
      <c r="L5" s="33">
        <f>INDEX('Womens Team results'!R$5:R$16,MATCH('Womens team standings'!$A5,'Womens Team results'!$A$5:$A$16,0))</f>
        <v>211</v>
      </c>
      <c r="M5" s="33">
        <f>INDEX('Womens Team results'!S$5:S$16,MATCH('Womens team standings'!$A5,'Womens Team results'!$A$5:$A$16,0))</f>
        <v>189</v>
      </c>
      <c r="N5" s="33">
        <f>INDEX('Womens Team results'!T$5:T$16,MATCH('Womens team standings'!$A5,'Womens Team results'!$A$5:$A$16,0))</f>
        <v>164</v>
      </c>
      <c r="O5" s="33">
        <f>INDEX('Womens Team results'!U$5:U$16,MATCH('Womens team standings'!$A5,'Womens Team results'!$A$5:$A$16,0))</f>
        <v>204</v>
      </c>
      <c r="P5" s="33">
        <f>INDEX('Womens Team results'!V$5:V$16,MATCH('Womens team standings'!$A5,'Womens Team results'!$A$5:$A$16,0))</f>
        <v>169</v>
      </c>
      <c r="Q5" s="33">
        <f>INDEX('Womens Team results'!W$5:W$16,MATCH('Womens team standings'!$A5,'Womens Team results'!$A$5:$A$16,0))</f>
        <v>220</v>
      </c>
      <c r="R5" s="33">
        <f>INDEX('Womens Team results'!X$5:X$16,MATCH('Womens team standings'!$A5,'Womens Team results'!$A$5:$A$16,0))</f>
        <v>214</v>
      </c>
      <c r="S5" s="33">
        <f>INDEX('Womens Team results'!Y$5:Y$16,MATCH('Womens team standings'!$A5,'Womens Team results'!$A$5:$A$16,0))</f>
        <v>193</v>
      </c>
      <c r="T5" s="33">
        <f>INDEX('Womens Team results'!Z$5:Z$16,MATCH('Womens team standings'!$A5,'Womens Team results'!$A$5:$A$16,0))</f>
        <v>164</v>
      </c>
      <c r="U5" s="33">
        <f>INDEX('Womens Team results'!AA$5:AA$16,MATCH('Womens team standings'!$A5,'Womens Team results'!$A$5:$A$16,0))</f>
        <v>170</v>
      </c>
      <c r="V5" s="33">
        <f>INDEX('Womens Team results'!AB$5:AB$16,MATCH('Womens team standings'!$A5,'Womens Team results'!$A$5:$A$16,0))</f>
        <v>170</v>
      </c>
      <c r="W5" s="33">
        <f>INDEX('Womens Team results'!AC$5:AC$16,MATCH('Womens team standings'!$A5,'Womens Team results'!$A$5:$A$16,0))</f>
        <v>181</v>
      </c>
      <c r="X5" s="142">
        <v>30</v>
      </c>
    </row>
    <row r="6" spans="1:24" ht="18">
      <c r="A6" s="33">
        <v>3</v>
      </c>
      <c r="B6" s="33">
        <f>INDEX('Womens Team results'!B$5:B$16,MATCH('Womens team standings'!$A6,'Womens Team results'!$A$5:$A$16,0))</f>
        <v>8070</v>
      </c>
      <c r="C6" s="33">
        <f>INDEX('Womens Team results'!C$5:C$16,MATCH('Womens team standings'!$A6,'Womens Team results'!$A$5:$A$16,0))</f>
        <v>0</v>
      </c>
      <c r="D6" s="72"/>
      <c r="E6" s="134" t="str">
        <f>INDEX('Womens Team results'!E$5:E$16,MATCH('Womens team standings'!$A6,'Womens Team results'!$A$5:$A$16,0))</f>
        <v>West Texas AM</v>
      </c>
      <c r="F6" s="33">
        <f>INDEX('Womens Team results'!F$5:F$16,MATCH('Womens team standings'!$A6,'Womens Team results'!$A$5:$A$16,0))</f>
        <v>5257</v>
      </c>
      <c r="G6" s="33">
        <f>INDEX('Womens Team results'!M$5:M$16,MATCH('Womens team standings'!$A6,'Womens Team results'!$A$5:$A$16,0))</f>
        <v>2813</v>
      </c>
      <c r="H6" s="33">
        <f>INDEX('Womens Team results'!N$5:N$16,MATCH('Womens team standings'!$A6,'Womens Team results'!$A$5:$A$16,0))</f>
        <v>165</v>
      </c>
      <c r="I6" s="33">
        <f>INDEX('Womens Team results'!O$5:O$16,MATCH('Womens team standings'!$A6,'Womens Team results'!$A$5:$A$16,0))</f>
        <v>201</v>
      </c>
      <c r="J6" s="33">
        <f>INDEX('Womens Team results'!P$5:P$16,MATCH('Womens team standings'!$A6,'Womens Team results'!$A$5:$A$16,0))</f>
        <v>178</v>
      </c>
      <c r="K6" s="33">
        <f>INDEX('Womens Team results'!Q$5:Q$16,MATCH('Womens team standings'!$A6,'Womens Team results'!$A$5:$A$16,0))</f>
        <v>162</v>
      </c>
      <c r="L6" s="33">
        <f>INDEX('Womens Team results'!R$5:R$16,MATCH('Womens team standings'!$A6,'Womens Team results'!$A$5:$A$16,0))</f>
        <v>195</v>
      </c>
      <c r="M6" s="33">
        <f>INDEX('Womens Team results'!S$5:S$16,MATCH('Womens team standings'!$A6,'Womens Team results'!$A$5:$A$16,0))</f>
        <v>167</v>
      </c>
      <c r="N6" s="33">
        <f>INDEX('Womens Team results'!T$5:T$16,MATCH('Womens team standings'!$A6,'Womens Team results'!$A$5:$A$16,0))</f>
        <v>191</v>
      </c>
      <c r="O6" s="33">
        <f>INDEX('Womens Team results'!U$5:U$16,MATCH('Womens team standings'!$A6,'Womens Team results'!$A$5:$A$16,0))</f>
        <v>186</v>
      </c>
      <c r="P6" s="33">
        <f>INDEX('Womens Team results'!V$5:V$16,MATCH('Womens team standings'!$A6,'Womens Team results'!$A$5:$A$16,0))</f>
        <v>194</v>
      </c>
      <c r="Q6" s="33">
        <f>INDEX('Womens Team results'!W$5:W$16,MATCH('Womens team standings'!$A6,'Womens Team results'!$A$5:$A$16,0))</f>
        <v>198</v>
      </c>
      <c r="R6" s="33">
        <f>INDEX('Womens Team results'!X$5:X$16,MATCH('Womens team standings'!$A6,'Womens Team results'!$A$5:$A$16,0))</f>
        <v>166</v>
      </c>
      <c r="S6" s="33">
        <f>INDEX('Womens Team results'!Y$5:Y$16,MATCH('Womens team standings'!$A6,'Womens Team results'!$A$5:$A$16,0))</f>
        <v>161</v>
      </c>
      <c r="T6" s="33">
        <f>INDEX('Womens Team results'!Z$5:Z$16,MATCH('Womens team standings'!$A6,'Womens Team results'!$A$5:$A$16,0))</f>
        <v>158</v>
      </c>
      <c r="U6" s="33">
        <f>INDEX('Womens Team results'!AA$5:AA$16,MATCH('Womens team standings'!$A6,'Womens Team results'!$A$5:$A$16,0))</f>
        <v>171</v>
      </c>
      <c r="V6" s="33">
        <f>INDEX('Womens Team results'!AB$5:AB$16,MATCH('Womens team standings'!$A6,'Womens Team results'!$A$5:$A$16,0))</f>
        <v>170</v>
      </c>
      <c r="W6" s="33">
        <f>INDEX('Womens Team results'!AC$5:AC$16,MATCH('Womens team standings'!$A6,'Womens Team results'!$A$5:$A$16,0))</f>
        <v>150</v>
      </c>
      <c r="X6" s="142">
        <v>31</v>
      </c>
    </row>
    <row r="7" spans="1:24" ht="18">
      <c r="A7" s="33">
        <v>4</v>
      </c>
      <c r="B7" s="33">
        <f>INDEX('Womens Team results'!B$5:B$16,MATCH('Womens team standings'!$A7,'Womens Team results'!$A$5:$A$16,0))</f>
        <v>7854</v>
      </c>
      <c r="C7" s="33">
        <f>INDEX('Womens Team results'!C$5:C$16,MATCH('Womens team standings'!$A7,'Womens Team results'!$A$5:$A$16,0))</f>
        <v>0</v>
      </c>
      <c r="D7" s="72">
        <v>140</v>
      </c>
      <c r="E7" s="134" t="str">
        <f>INDEX('Womens Team results'!E$5:E$16,MATCH('Womens team standings'!$A7,'Womens Team results'!$A$5:$A$16,0))</f>
        <v>Baker University</v>
      </c>
      <c r="F7" s="33">
        <f>INDEX('Womens Team results'!F$5:F$16,MATCH('Womens team standings'!$A7,'Womens Team results'!$A$5:$A$16,0))</f>
        <v>5076</v>
      </c>
      <c r="G7" s="33">
        <f>INDEX('Womens Team results'!M$5:M$16,MATCH('Womens team standings'!$A7,'Womens Team results'!$A$5:$A$16,0))</f>
        <v>2778</v>
      </c>
      <c r="H7" s="33">
        <f>INDEX('Womens Team results'!N$5:N$16,MATCH('Womens team standings'!$A7,'Womens Team results'!$A$5:$A$16,0))</f>
        <v>168</v>
      </c>
      <c r="I7" s="33">
        <f>INDEX('Womens Team results'!O$5:O$16,MATCH('Womens team standings'!$A7,'Womens Team results'!$A$5:$A$16,0))</f>
        <v>175</v>
      </c>
      <c r="J7" s="33">
        <f>INDEX('Womens Team results'!P$5:P$16,MATCH('Womens team standings'!$A7,'Womens Team results'!$A$5:$A$16,0))</f>
        <v>134</v>
      </c>
      <c r="K7" s="33">
        <f>INDEX('Womens Team results'!Q$5:Q$16,MATCH('Womens team standings'!$A7,'Womens Team results'!$A$5:$A$16,0))</f>
        <v>161</v>
      </c>
      <c r="L7" s="33">
        <f>INDEX('Womens Team results'!R$5:R$16,MATCH('Womens team standings'!$A7,'Womens Team results'!$A$5:$A$16,0))</f>
        <v>171</v>
      </c>
      <c r="M7" s="33">
        <f>INDEX('Womens Team results'!S$5:S$16,MATCH('Womens team standings'!$A7,'Womens Team results'!$A$5:$A$16,0))</f>
        <v>187</v>
      </c>
      <c r="N7" s="33">
        <f>INDEX('Womens Team results'!T$5:T$16,MATCH('Womens team standings'!$A7,'Womens Team results'!$A$5:$A$16,0))</f>
        <v>180</v>
      </c>
      <c r="O7" s="33">
        <f>INDEX('Womens Team results'!U$5:U$16,MATCH('Womens team standings'!$A7,'Womens Team results'!$A$5:$A$16,0))</f>
        <v>171</v>
      </c>
      <c r="P7" s="33">
        <f>INDEX('Womens Team results'!V$5:V$16,MATCH('Womens team standings'!$A7,'Womens Team results'!$A$5:$A$16,0))</f>
        <v>184</v>
      </c>
      <c r="Q7" s="33">
        <f>INDEX('Womens Team results'!W$5:W$16,MATCH('Womens team standings'!$A7,'Womens Team results'!$A$5:$A$16,0))</f>
        <v>200</v>
      </c>
      <c r="R7" s="33">
        <f>INDEX('Womens Team results'!X$5:X$16,MATCH('Womens team standings'!$A7,'Womens Team results'!$A$5:$A$16,0))</f>
        <v>179</v>
      </c>
      <c r="S7" s="33">
        <f>INDEX('Womens Team results'!Y$5:Y$16,MATCH('Womens team standings'!$A7,'Womens Team results'!$A$5:$A$16,0))</f>
        <v>170</v>
      </c>
      <c r="T7" s="33">
        <f>INDEX('Womens Team results'!Z$5:Z$16,MATCH('Womens team standings'!$A7,'Womens Team results'!$A$5:$A$16,0))</f>
        <v>173</v>
      </c>
      <c r="U7" s="33">
        <f>INDEX('Womens Team results'!AA$5:AA$16,MATCH('Womens team standings'!$A7,'Womens Team results'!$A$5:$A$16,0))</f>
        <v>186</v>
      </c>
      <c r="V7" s="33">
        <f>INDEX('Womens Team results'!AB$5:AB$16,MATCH('Womens team standings'!$A7,'Womens Team results'!$A$5:$A$16,0))</f>
        <v>141</v>
      </c>
      <c r="W7" s="33">
        <f>INDEX('Womens Team results'!AC$5:AC$16,MATCH('Womens team standings'!$A7,'Womens Team results'!$A$5:$A$16,0))</f>
        <v>198</v>
      </c>
      <c r="X7" s="142">
        <v>32</v>
      </c>
    </row>
    <row r="8" spans="1:24" ht="18">
      <c r="A8" s="33">
        <v>5</v>
      </c>
      <c r="B8" s="33">
        <f>INDEX('Womens Team results'!B$5:B$16,MATCH('Womens team standings'!$A8,'Womens Team results'!$A$5:$A$16,0))</f>
        <v>7830</v>
      </c>
      <c r="C8" s="33">
        <f>INDEX('Womens Team results'!C$5:C$16,MATCH('Womens team standings'!$A8,'Womens Team results'!$A$5:$A$16,0))</f>
        <v>0</v>
      </c>
      <c r="D8" s="72"/>
      <c r="E8" s="134" t="str">
        <f>INDEX('Womens Team results'!E$5:E$16,MATCH('Womens team standings'!$A8,'Womens Team results'!$A$5:$A$16,0))</f>
        <v>Iowa Central Community College</v>
      </c>
      <c r="F8" s="33">
        <f>INDEX('Womens Team results'!F$5:F$16,MATCH('Womens team standings'!$A8,'Womens Team results'!$A$5:$A$16,0))</f>
        <v>5221</v>
      </c>
      <c r="G8" s="33">
        <f>INDEX('Womens Team results'!M$5:M$16,MATCH('Womens team standings'!$A8,'Womens Team results'!$A$5:$A$16,0))</f>
        <v>2609</v>
      </c>
      <c r="H8" s="33">
        <f>INDEX('Womens Team results'!N$5:N$16,MATCH('Womens team standings'!$A8,'Womens Team results'!$A$5:$A$16,0))</f>
        <v>135</v>
      </c>
      <c r="I8" s="33">
        <f>INDEX('Womens Team results'!O$5:O$16,MATCH('Womens team standings'!$A8,'Womens Team results'!$A$5:$A$16,0))</f>
        <v>137</v>
      </c>
      <c r="J8" s="33">
        <f>INDEX('Womens Team results'!P$5:P$16,MATCH('Womens team standings'!$A8,'Womens Team results'!$A$5:$A$16,0))</f>
        <v>181</v>
      </c>
      <c r="K8" s="33">
        <f>INDEX('Womens Team results'!Q$5:Q$16,MATCH('Womens team standings'!$A8,'Womens Team results'!$A$5:$A$16,0))</f>
        <v>204</v>
      </c>
      <c r="L8" s="33">
        <f>INDEX('Womens Team results'!R$5:R$16,MATCH('Womens team standings'!$A8,'Womens Team results'!$A$5:$A$16,0))</f>
        <v>158</v>
      </c>
      <c r="M8" s="33">
        <f>INDEX('Womens Team results'!S$5:S$16,MATCH('Womens team standings'!$A8,'Womens Team results'!$A$5:$A$16,0))</f>
        <v>183</v>
      </c>
      <c r="N8" s="33">
        <f>INDEX('Womens Team results'!T$5:T$16,MATCH('Womens team standings'!$A8,'Womens Team results'!$A$5:$A$16,0))</f>
        <v>173</v>
      </c>
      <c r="O8" s="33">
        <f>INDEX('Womens Team results'!U$5:U$16,MATCH('Womens team standings'!$A8,'Womens Team results'!$A$5:$A$16,0))</f>
        <v>148</v>
      </c>
      <c r="P8" s="33">
        <f>INDEX('Womens Team results'!V$5:V$16,MATCH('Womens team standings'!$A8,'Womens Team results'!$A$5:$A$16,0))</f>
        <v>159</v>
      </c>
      <c r="Q8" s="33">
        <f>INDEX('Womens Team results'!W$5:W$16,MATCH('Womens team standings'!$A8,'Womens Team results'!$A$5:$A$16,0))</f>
        <v>180</v>
      </c>
      <c r="R8" s="33">
        <f>INDEX('Womens Team results'!X$5:X$16,MATCH('Womens team standings'!$A8,'Womens Team results'!$A$5:$A$16,0))</f>
        <v>142</v>
      </c>
      <c r="S8" s="33">
        <f>INDEX('Womens Team results'!Y$5:Y$16,MATCH('Womens team standings'!$A8,'Womens Team results'!$A$5:$A$16,0))</f>
        <v>169</v>
      </c>
      <c r="T8" s="33">
        <f>INDEX('Womens Team results'!Z$5:Z$16,MATCH('Womens team standings'!$A8,'Womens Team results'!$A$5:$A$16,0))</f>
        <v>161</v>
      </c>
      <c r="U8" s="33">
        <f>INDEX('Womens Team results'!AA$5:AA$16,MATCH('Womens team standings'!$A8,'Womens Team results'!$A$5:$A$16,0))</f>
        <v>171</v>
      </c>
      <c r="V8" s="33">
        <f>INDEX('Womens Team results'!AB$5:AB$16,MATCH('Womens team standings'!$A8,'Womens Team results'!$A$5:$A$16,0))</f>
        <v>156</v>
      </c>
      <c r="W8" s="33">
        <f>INDEX('Womens Team results'!AC$5:AC$16,MATCH('Womens team standings'!$A8,'Womens Team results'!$A$5:$A$16,0))</f>
        <v>152</v>
      </c>
      <c r="X8" s="142">
        <v>27</v>
      </c>
    </row>
    <row r="9" spans="1:24" ht="18">
      <c r="A9" s="33">
        <v>6</v>
      </c>
      <c r="B9" s="33">
        <f>INDEX('Womens Team results'!B$5:B$16,MATCH('Womens team standings'!$A9,'Womens Team results'!$A$5:$A$16,0))</f>
        <v>7727</v>
      </c>
      <c r="C9" s="33">
        <f>INDEX('Womens Team results'!C$5:C$16,MATCH('Womens team standings'!$A9,'Womens Team results'!$A$5:$A$16,0))</f>
        <v>0</v>
      </c>
      <c r="D9" s="72">
        <v>260</v>
      </c>
      <c r="E9" s="134" t="str">
        <f>INDEX('Womens Team results'!E$5:E$16,MATCH('Womens team standings'!$A9,'Womens Team results'!$A$5:$A$16,0))</f>
        <v>Ottawa University</v>
      </c>
      <c r="F9" s="33">
        <f>INDEX('Womens Team results'!F$5:F$16,MATCH('Womens team standings'!$A9,'Womens Team results'!$A$5:$A$16,0))</f>
        <v>5069</v>
      </c>
      <c r="G9" s="33">
        <f>INDEX('Womens Team results'!M$5:M$16,MATCH('Womens team standings'!$A9,'Womens Team results'!$A$5:$A$16,0))</f>
        <v>2658</v>
      </c>
      <c r="H9" s="33">
        <f>INDEX('Womens Team results'!N$5:N$16,MATCH('Womens team standings'!$A9,'Womens Team results'!$A$5:$A$16,0))</f>
        <v>136</v>
      </c>
      <c r="I9" s="33">
        <f>INDEX('Womens Team results'!O$5:O$16,MATCH('Womens team standings'!$A9,'Womens Team results'!$A$5:$A$16,0))</f>
        <v>190</v>
      </c>
      <c r="J9" s="33">
        <f>INDEX('Womens Team results'!P$5:P$16,MATCH('Womens team standings'!$A9,'Womens Team results'!$A$5:$A$16,0))</f>
        <v>178</v>
      </c>
      <c r="K9" s="33">
        <f>INDEX('Womens Team results'!Q$5:Q$16,MATCH('Womens team standings'!$A9,'Womens Team results'!$A$5:$A$16,0))</f>
        <v>158</v>
      </c>
      <c r="L9" s="33">
        <f>INDEX('Womens Team results'!R$5:R$16,MATCH('Womens team standings'!$A9,'Womens Team results'!$A$5:$A$16,0))</f>
        <v>146</v>
      </c>
      <c r="M9" s="33">
        <f>INDEX('Womens Team results'!S$5:S$16,MATCH('Womens team standings'!$A9,'Womens Team results'!$A$5:$A$16,0))</f>
        <v>169</v>
      </c>
      <c r="N9" s="33">
        <f>INDEX('Womens Team results'!T$5:T$16,MATCH('Womens team standings'!$A9,'Womens Team results'!$A$5:$A$16,0))</f>
        <v>133</v>
      </c>
      <c r="O9" s="33">
        <f>INDEX('Womens Team results'!U$5:U$16,MATCH('Womens team standings'!$A9,'Womens Team results'!$A$5:$A$16,0))</f>
        <v>164</v>
      </c>
      <c r="P9" s="33">
        <f>INDEX('Womens Team results'!V$5:V$16,MATCH('Womens team standings'!$A9,'Womens Team results'!$A$5:$A$16,0))</f>
        <v>143</v>
      </c>
      <c r="Q9" s="33">
        <f>INDEX('Womens Team results'!W$5:W$16,MATCH('Womens team standings'!$A9,'Womens Team results'!$A$5:$A$16,0))</f>
        <v>202</v>
      </c>
      <c r="R9" s="33">
        <f>INDEX('Womens Team results'!X$5:X$16,MATCH('Womens team standings'!$A9,'Womens Team results'!$A$5:$A$16,0))</f>
        <v>160</v>
      </c>
      <c r="S9" s="33">
        <f>INDEX('Womens Team results'!Y$5:Y$16,MATCH('Womens team standings'!$A9,'Womens Team results'!$A$5:$A$16,0))</f>
        <v>179</v>
      </c>
      <c r="T9" s="33">
        <f>INDEX('Womens Team results'!Z$5:Z$16,MATCH('Womens team standings'!$A9,'Womens Team results'!$A$5:$A$16,0))</f>
        <v>184</v>
      </c>
      <c r="U9" s="33">
        <f>INDEX('Womens Team results'!AA$5:AA$16,MATCH('Womens team standings'!$A9,'Womens Team results'!$A$5:$A$16,0))</f>
        <v>193</v>
      </c>
      <c r="V9" s="33">
        <f>INDEX('Womens Team results'!AB$5:AB$16,MATCH('Womens team standings'!$A9,'Womens Team results'!$A$5:$A$16,0))</f>
        <v>159</v>
      </c>
      <c r="W9" s="33">
        <f>INDEX('Womens Team results'!AC$5:AC$16,MATCH('Womens team standings'!$A9,'Womens Team results'!$A$5:$A$16,0))</f>
        <v>164</v>
      </c>
      <c r="X9" s="142">
        <v>28</v>
      </c>
    </row>
    <row r="10" spans="1:24" ht="18">
      <c r="A10" s="33">
        <v>7</v>
      </c>
      <c r="B10" s="33">
        <f>INDEX('Womens Team results'!B$5:B$16,MATCH('Womens team standings'!$A10,'Womens Team results'!$A$5:$A$16,0))</f>
        <v>7679</v>
      </c>
      <c r="C10" s="33">
        <f>INDEX('Womens Team results'!C$5:C$16,MATCH('Womens team standings'!$A10,'Womens Team results'!$A$5:$A$16,0))</f>
        <v>0</v>
      </c>
      <c r="D10" s="72">
        <v>50</v>
      </c>
      <c r="E10" s="134" t="str">
        <f>INDEX('Womens Team results'!E$5:E$16,MATCH('Womens team standings'!$A10,'Womens Team results'!$A$5:$A$16,0))</f>
        <v>Morningside College</v>
      </c>
      <c r="F10" s="33">
        <f>INDEX('Womens Team results'!F$5:F$16,MATCH('Womens team standings'!$A10,'Womens Team results'!$A$5:$A$16,0))</f>
        <v>5034</v>
      </c>
      <c r="G10" s="33">
        <f>INDEX('Womens Team results'!M$5:M$16,MATCH('Womens team standings'!$A10,'Womens Team results'!$A$5:$A$16,0))</f>
        <v>2645</v>
      </c>
      <c r="H10" s="33">
        <f>INDEX('Womens Team results'!N$5:N$16,MATCH('Womens team standings'!$A10,'Womens Team results'!$A$5:$A$16,0))</f>
        <v>170</v>
      </c>
      <c r="I10" s="33">
        <f>INDEX('Womens Team results'!O$5:O$16,MATCH('Womens team standings'!$A10,'Womens Team results'!$A$5:$A$16,0))</f>
        <v>197</v>
      </c>
      <c r="J10" s="33">
        <f>INDEX('Womens Team results'!P$5:P$16,MATCH('Womens team standings'!$A10,'Womens Team results'!$A$5:$A$16,0))</f>
        <v>161</v>
      </c>
      <c r="K10" s="33">
        <f>INDEX('Womens Team results'!Q$5:Q$16,MATCH('Womens team standings'!$A10,'Womens Team results'!$A$5:$A$16,0))</f>
        <v>188</v>
      </c>
      <c r="L10" s="33">
        <f>INDEX('Womens Team results'!R$5:R$16,MATCH('Womens team standings'!$A10,'Womens Team results'!$A$5:$A$16,0))</f>
        <v>203</v>
      </c>
      <c r="M10" s="33">
        <f>INDEX('Womens Team results'!S$5:S$16,MATCH('Womens team standings'!$A10,'Womens Team results'!$A$5:$A$16,0))</f>
        <v>157</v>
      </c>
      <c r="N10" s="33">
        <f>INDEX('Womens Team results'!T$5:T$16,MATCH('Womens team standings'!$A10,'Womens Team results'!$A$5:$A$16,0))</f>
        <v>125</v>
      </c>
      <c r="O10" s="33">
        <f>INDEX('Womens Team results'!U$5:U$16,MATCH('Womens team standings'!$A10,'Womens Team results'!$A$5:$A$16,0))</f>
        <v>181</v>
      </c>
      <c r="P10" s="33">
        <f>INDEX('Womens Team results'!V$5:V$16,MATCH('Womens team standings'!$A10,'Womens Team results'!$A$5:$A$16,0))</f>
        <v>150</v>
      </c>
      <c r="Q10" s="33">
        <f>INDEX('Womens Team results'!W$5:W$16,MATCH('Womens team standings'!$A10,'Womens Team results'!$A$5:$A$16,0))</f>
        <v>148</v>
      </c>
      <c r="R10" s="33">
        <f>INDEX('Womens Team results'!X$5:X$16,MATCH('Womens team standings'!$A10,'Womens Team results'!$A$5:$A$16,0))</f>
        <v>148</v>
      </c>
      <c r="S10" s="33">
        <f>INDEX('Womens Team results'!Y$5:Y$16,MATCH('Womens team standings'!$A10,'Womens Team results'!$A$5:$A$16,0))</f>
        <v>164</v>
      </c>
      <c r="T10" s="33">
        <f>INDEX('Womens Team results'!Z$5:Z$16,MATCH('Womens team standings'!$A10,'Womens Team results'!$A$5:$A$16,0))</f>
        <v>138</v>
      </c>
      <c r="U10" s="33">
        <f>INDEX('Womens Team results'!AA$5:AA$16,MATCH('Womens team standings'!$A10,'Womens Team results'!$A$5:$A$16,0))</f>
        <v>174</v>
      </c>
      <c r="V10" s="33">
        <f>INDEX('Womens Team results'!AB$5:AB$16,MATCH('Womens team standings'!$A10,'Womens Team results'!$A$5:$A$16,0))</f>
        <v>164</v>
      </c>
      <c r="W10" s="33">
        <f>INDEX('Womens Team results'!AC$5:AC$16,MATCH('Womens team standings'!$A10,'Womens Team results'!$A$5:$A$16,0))</f>
        <v>177</v>
      </c>
      <c r="X10" s="142">
        <v>33</v>
      </c>
    </row>
    <row r="11" spans="1:24" ht="18">
      <c r="A11" s="36">
        <v>8</v>
      </c>
      <c r="B11" s="33">
        <f>INDEX('Womens Team results'!B$5:B$16,MATCH('Womens team standings'!$A11,'Womens Team results'!$A$5:$A$16,0))</f>
        <v>7661</v>
      </c>
      <c r="C11" s="33">
        <f>INDEX('Womens Team results'!C$5:C$16,MATCH('Womens team standings'!$A11,'Womens Team results'!$A$5:$A$16,0))</f>
        <v>0</v>
      </c>
      <c r="D11" s="33"/>
      <c r="E11" s="134" t="str">
        <f>INDEX('Womens Team results'!E$5:E$16,MATCH('Womens team standings'!$A11,'Womens Team results'!$A$5:$A$16,0))</f>
        <v>Central Oklahoma</v>
      </c>
      <c r="F11" s="33">
        <f>INDEX('Womens Team results'!F$5:F$16,MATCH('Womens team standings'!$A11,'Womens Team results'!$A$5:$A$16,0))</f>
        <v>5036</v>
      </c>
      <c r="G11" s="33">
        <f>INDEX('Womens Team results'!M$5:M$16,MATCH('Womens team standings'!$A11,'Womens Team results'!$A$5:$A$16,0))</f>
        <v>2625</v>
      </c>
      <c r="H11" s="33">
        <f>INDEX('Womens Team results'!N$5:N$16,MATCH('Womens team standings'!$A11,'Womens Team results'!$A$5:$A$16,0))</f>
        <v>171</v>
      </c>
      <c r="I11" s="33">
        <f>INDEX('Womens Team results'!O$5:O$16,MATCH('Womens team standings'!$A11,'Womens Team results'!$A$5:$A$16,0))</f>
        <v>170</v>
      </c>
      <c r="J11" s="33">
        <f>INDEX('Womens Team results'!P$5:P$16,MATCH('Womens team standings'!$A11,'Womens Team results'!$A$5:$A$16,0))</f>
        <v>159</v>
      </c>
      <c r="K11" s="33">
        <f>INDEX('Womens Team results'!Q$5:Q$16,MATCH('Womens team standings'!$A11,'Womens Team results'!$A$5:$A$16,0))</f>
        <v>144</v>
      </c>
      <c r="L11" s="33">
        <f>INDEX('Womens Team results'!R$5:R$16,MATCH('Womens team standings'!$A11,'Womens Team results'!$A$5:$A$16,0))</f>
        <v>202</v>
      </c>
      <c r="M11" s="33">
        <f>INDEX('Womens Team results'!S$5:S$16,MATCH('Womens team standings'!$A11,'Womens Team results'!$A$5:$A$16,0))</f>
        <v>180</v>
      </c>
      <c r="N11" s="33">
        <f>INDEX('Womens Team results'!T$5:T$16,MATCH('Womens team standings'!$A11,'Womens Team results'!$A$5:$A$16,0))</f>
        <v>121</v>
      </c>
      <c r="O11" s="33">
        <f>INDEX('Womens Team results'!U$5:U$16,MATCH('Womens team standings'!$A11,'Womens Team results'!$A$5:$A$16,0))</f>
        <v>156</v>
      </c>
      <c r="P11" s="33">
        <f>INDEX('Womens Team results'!V$5:V$16,MATCH('Womens team standings'!$A11,'Womens Team results'!$A$5:$A$16,0))</f>
        <v>185</v>
      </c>
      <c r="Q11" s="33">
        <f>INDEX('Womens Team results'!W$5:W$16,MATCH('Womens team standings'!$A11,'Womens Team results'!$A$5:$A$16,0))</f>
        <v>165</v>
      </c>
      <c r="R11" s="33">
        <f>INDEX('Womens Team results'!X$5:X$16,MATCH('Womens team standings'!$A11,'Womens Team results'!$A$5:$A$16,0))</f>
        <v>181</v>
      </c>
      <c r="S11" s="33">
        <f>INDEX('Womens Team results'!Y$5:Y$16,MATCH('Womens team standings'!$A11,'Womens Team results'!$A$5:$A$16,0))</f>
        <v>151</v>
      </c>
      <c r="T11" s="33">
        <f>INDEX('Womens Team results'!Z$5:Z$16,MATCH('Womens team standings'!$A11,'Womens Team results'!$A$5:$A$16,0))</f>
        <v>150</v>
      </c>
      <c r="U11" s="33">
        <f>INDEX('Womens Team results'!AA$5:AA$16,MATCH('Womens team standings'!$A11,'Womens Team results'!$A$5:$A$16,0))</f>
        <v>169</v>
      </c>
      <c r="V11" s="33">
        <f>INDEX('Womens Team results'!AB$5:AB$16,MATCH('Womens team standings'!$A11,'Womens Team results'!$A$5:$A$16,0))</f>
        <v>180</v>
      </c>
      <c r="W11" s="33">
        <f>INDEX('Womens Team results'!AC$5:AC$16,MATCH('Womens team standings'!$A11,'Womens Team results'!$A$5:$A$16,0))</f>
        <v>141</v>
      </c>
      <c r="X11" s="142">
        <v>34</v>
      </c>
    </row>
    <row r="12" spans="1:24" ht="18">
      <c r="A12" s="33">
        <v>9</v>
      </c>
      <c r="B12" s="33">
        <f>INDEX('Womens Team results'!B$5:B$16,MATCH('Womens team standings'!$A12,'Womens Team results'!$A$5:$A$16,0))</f>
        <v>7613</v>
      </c>
      <c r="C12" s="33">
        <f>B12-$B$11</f>
        <v>-48</v>
      </c>
      <c r="D12" s="33"/>
      <c r="E12" s="134" t="str">
        <f>INDEX('Womens Team results'!E$5:E$16,MATCH('Womens team standings'!$A12,'Womens Team results'!$A$5:$A$16,0))</f>
        <v>Culver-Stockton College</v>
      </c>
      <c r="F12" s="33">
        <f>INDEX('Womens Team results'!F$5:F$16,MATCH('Womens team standings'!$A12,'Womens Team results'!$A$5:$A$16,0))</f>
        <v>5007</v>
      </c>
      <c r="G12" s="33">
        <f>INDEX('Womens Team results'!M$5:M$16,MATCH('Womens team standings'!$A12,'Womens Team results'!$A$5:$A$16,0))</f>
        <v>2606</v>
      </c>
      <c r="H12" s="33">
        <f>INDEX('Womens Team results'!N$5:N$16,MATCH('Womens team standings'!$A12,'Womens Team results'!$A$5:$A$16,0))</f>
        <v>188</v>
      </c>
      <c r="I12" s="33">
        <f>INDEX('Womens Team results'!O$5:O$16,MATCH('Womens team standings'!$A12,'Womens Team results'!$A$5:$A$16,0))</f>
        <v>163</v>
      </c>
      <c r="J12" s="33">
        <f>INDEX('Womens Team results'!P$5:P$16,MATCH('Womens team standings'!$A12,'Womens Team results'!$A$5:$A$16,0))</f>
        <v>169</v>
      </c>
      <c r="K12" s="33">
        <f>INDEX('Womens Team results'!Q$5:Q$16,MATCH('Womens team standings'!$A12,'Womens Team results'!$A$5:$A$16,0))</f>
        <v>157</v>
      </c>
      <c r="L12" s="33">
        <f>INDEX('Womens Team results'!R$5:R$16,MATCH('Womens team standings'!$A12,'Womens Team results'!$A$5:$A$16,0))</f>
        <v>168</v>
      </c>
      <c r="M12" s="33">
        <f>INDEX('Womens Team results'!S$5:S$16,MATCH('Womens team standings'!$A12,'Womens Team results'!$A$5:$A$16,0))</f>
        <v>168</v>
      </c>
      <c r="N12" s="33">
        <f>INDEX('Womens Team results'!T$5:T$16,MATCH('Womens team standings'!$A12,'Womens Team results'!$A$5:$A$16,0))</f>
        <v>176</v>
      </c>
      <c r="O12" s="33">
        <f>INDEX('Womens Team results'!U$5:U$16,MATCH('Womens team standings'!$A12,'Womens Team results'!$A$5:$A$16,0))</f>
        <v>182</v>
      </c>
      <c r="P12" s="33">
        <f>INDEX('Womens Team results'!V$5:V$16,MATCH('Womens team standings'!$A12,'Womens Team results'!$A$5:$A$16,0))</f>
        <v>148</v>
      </c>
      <c r="Q12" s="33">
        <f>INDEX('Womens Team results'!W$5:W$16,MATCH('Womens team standings'!$A12,'Womens Team results'!$A$5:$A$16,0))</f>
        <v>134</v>
      </c>
      <c r="R12" s="33">
        <f>INDEX('Womens Team results'!X$5:X$16,MATCH('Womens team standings'!$A12,'Womens Team results'!$A$5:$A$16,0))</f>
        <v>157</v>
      </c>
      <c r="S12" s="33">
        <f>INDEX('Womens Team results'!Y$5:Y$16,MATCH('Womens team standings'!$A12,'Womens Team results'!$A$5:$A$16,0))</f>
        <v>110</v>
      </c>
      <c r="T12" s="33">
        <f>INDEX('Womens Team results'!Z$5:Z$16,MATCH('Womens team standings'!$A12,'Womens Team results'!$A$5:$A$16,0))</f>
        <v>166</v>
      </c>
      <c r="U12" s="33">
        <f>INDEX('Womens Team results'!AA$5:AA$16,MATCH('Womens team standings'!$A12,'Womens Team results'!$A$5:$A$16,0))</f>
        <v>173</v>
      </c>
      <c r="V12" s="33">
        <f>INDEX('Womens Team results'!AB$5:AB$16,MATCH('Womens team standings'!$A12,'Womens Team results'!$A$5:$A$16,0))</f>
        <v>146</v>
      </c>
      <c r="W12" s="33">
        <f>INDEX('Womens Team results'!AC$5:AC$16,MATCH('Womens team standings'!$A12,'Womens Team results'!$A$5:$A$16,0))</f>
        <v>201</v>
      </c>
      <c r="X12" s="142">
        <v>25</v>
      </c>
    </row>
    <row r="13" spans="1:24" ht="18">
      <c r="A13" s="33">
        <v>10</v>
      </c>
      <c r="B13" s="33">
        <f>INDEX('Womens Team results'!B$5:B$16,MATCH('Womens team standings'!$A13,'Womens Team results'!$A$5:$A$16,0))</f>
        <v>7144</v>
      </c>
      <c r="C13" s="33">
        <f>B13-$B$11</f>
        <v>-517</v>
      </c>
      <c r="D13" s="33"/>
      <c r="E13" s="134" t="str">
        <f>INDEX('Womens Team results'!E$5:E$16,MATCH('Womens team standings'!$A13,'Womens Team results'!$A$5:$A$16,0))</f>
        <v>Iowa State University</v>
      </c>
      <c r="F13" s="33">
        <f>INDEX('Womens Team results'!F$5:F$16,MATCH('Womens team standings'!$A13,'Womens Team results'!$A$5:$A$16,0))</f>
        <v>4625</v>
      </c>
      <c r="G13" s="33">
        <f>INDEX('Womens Team results'!M$5:M$16,MATCH('Womens team standings'!$A13,'Womens Team results'!$A$5:$A$16,0))</f>
        <v>2519</v>
      </c>
      <c r="H13" s="33">
        <f>INDEX('Womens Team results'!N$5:N$16,MATCH('Womens team standings'!$A13,'Womens Team results'!$A$5:$A$16,0))</f>
        <v>181</v>
      </c>
      <c r="I13" s="33">
        <f>INDEX('Womens Team results'!O$5:O$16,MATCH('Womens team standings'!$A13,'Womens Team results'!$A$5:$A$16,0))</f>
        <v>202</v>
      </c>
      <c r="J13" s="33">
        <f>INDEX('Womens Team results'!P$5:P$16,MATCH('Womens team standings'!$A13,'Womens Team results'!$A$5:$A$16,0))</f>
        <v>121</v>
      </c>
      <c r="K13" s="33">
        <f>INDEX('Womens Team results'!Q$5:Q$16,MATCH('Womens team standings'!$A13,'Womens Team results'!$A$5:$A$16,0))</f>
        <v>153</v>
      </c>
      <c r="L13" s="33">
        <f>INDEX('Womens Team results'!R$5:R$16,MATCH('Womens team standings'!$A13,'Womens Team results'!$A$5:$A$16,0))</f>
        <v>161</v>
      </c>
      <c r="M13" s="33">
        <f>INDEX('Womens Team results'!S$5:S$16,MATCH('Womens team standings'!$A13,'Womens Team results'!$A$5:$A$16,0))</f>
        <v>139</v>
      </c>
      <c r="N13" s="33">
        <f>INDEX('Womens Team results'!T$5:T$16,MATCH('Womens team standings'!$A13,'Womens Team results'!$A$5:$A$16,0))</f>
        <v>142</v>
      </c>
      <c r="O13" s="33">
        <f>INDEX('Womens Team results'!U$5:U$16,MATCH('Womens team standings'!$A13,'Womens Team results'!$A$5:$A$16,0))</f>
        <v>152</v>
      </c>
      <c r="P13" s="33">
        <f>INDEX('Womens Team results'!V$5:V$16,MATCH('Womens team standings'!$A13,'Womens Team results'!$A$5:$A$16,0))</f>
        <v>162</v>
      </c>
      <c r="Q13" s="33">
        <f>INDEX('Womens Team results'!W$5:W$16,MATCH('Womens team standings'!$A13,'Womens Team results'!$A$5:$A$16,0))</f>
        <v>159</v>
      </c>
      <c r="R13" s="33">
        <f>INDEX('Womens Team results'!X$5:X$16,MATCH('Womens team standings'!$A13,'Womens Team results'!$A$5:$A$16,0))</f>
        <v>143</v>
      </c>
      <c r="S13" s="33">
        <f>INDEX('Womens Team results'!Y$5:Y$16,MATCH('Womens team standings'!$A13,'Womens Team results'!$A$5:$A$16,0))</f>
        <v>159</v>
      </c>
      <c r="T13" s="33">
        <f>INDEX('Womens Team results'!Z$5:Z$16,MATCH('Womens team standings'!$A13,'Womens Team results'!$A$5:$A$16,0))</f>
        <v>166</v>
      </c>
      <c r="U13" s="33">
        <f>INDEX('Womens Team results'!AA$5:AA$16,MATCH('Womens team standings'!$A13,'Womens Team results'!$A$5:$A$16,0))</f>
        <v>138</v>
      </c>
      <c r="V13" s="33">
        <f>INDEX('Womens Team results'!AB$5:AB$16,MATCH('Womens team standings'!$A13,'Womens Team results'!$A$5:$A$16,0))</f>
        <v>142</v>
      </c>
      <c r="W13" s="33">
        <f>INDEX('Womens Team results'!AC$5:AC$16,MATCH('Womens team standings'!$A13,'Womens Team results'!$A$5:$A$16,0))</f>
        <v>199</v>
      </c>
      <c r="X13" s="142">
        <v>26</v>
      </c>
    </row>
    <row r="14" spans="1:24" ht="18">
      <c r="A14" s="33">
        <v>11</v>
      </c>
      <c r="B14" s="33">
        <f>INDEX('Womens Team results'!B$5:B$16,MATCH('Womens team standings'!$A14,'Womens Team results'!$A$5:$A$16,0))</f>
        <v>6538</v>
      </c>
      <c r="C14" s="33">
        <f>B14-$B$11</f>
        <v>-1123</v>
      </c>
      <c r="D14" s="33"/>
      <c r="E14" s="134" t="str">
        <f>INDEX('Womens Team results'!E$5:E$16,MATCH('Womens team standings'!$A14,'Womens Team results'!$A$5:$A$16,0))</f>
        <v>College of Saint Mary</v>
      </c>
      <c r="F14" s="33">
        <f>INDEX('Womens Team results'!F$5:F$16,MATCH('Womens team standings'!$A14,'Womens Team results'!$A$5:$A$16,0))</f>
        <v>4251</v>
      </c>
      <c r="G14" s="33">
        <f>INDEX('Womens Team results'!M$5:M$16,MATCH('Womens team standings'!$A14,'Womens Team results'!$A$5:$A$16,0))</f>
        <v>2287</v>
      </c>
      <c r="H14" s="33">
        <f>INDEX('Womens Team results'!N$5:N$16,MATCH('Womens team standings'!$A14,'Womens Team results'!$A$5:$A$16,0))</f>
        <v>183</v>
      </c>
      <c r="I14" s="33">
        <f>INDEX('Womens Team results'!O$5:O$16,MATCH('Womens team standings'!$A14,'Womens Team results'!$A$5:$A$16,0))</f>
        <v>128</v>
      </c>
      <c r="J14" s="33">
        <f>INDEX('Womens Team results'!P$5:P$16,MATCH('Womens team standings'!$A14,'Womens Team results'!$A$5:$A$16,0))</f>
        <v>165</v>
      </c>
      <c r="K14" s="33">
        <f>INDEX('Womens Team results'!Q$5:Q$16,MATCH('Womens team standings'!$A14,'Womens Team results'!$A$5:$A$16,0))</f>
        <v>130</v>
      </c>
      <c r="L14" s="33">
        <f>INDEX('Womens Team results'!R$5:R$16,MATCH('Womens team standings'!$A14,'Womens Team results'!$A$5:$A$16,0))</f>
        <v>194</v>
      </c>
      <c r="M14" s="33">
        <f>INDEX('Womens Team results'!S$5:S$16,MATCH('Womens team standings'!$A14,'Womens Team results'!$A$5:$A$16,0))</f>
        <v>123</v>
      </c>
      <c r="N14" s="33">
        <f>INDEX('Womens Team results'!T$5:T$16,MATCH('Womens team standings'!$A14,'Womens Team results'!$A$5:$A$16,0))</f>
        <v>130</v>
      </c>
      <c r="O14" s="33">
        <f>INDEX('Womens Team results'!U$5:U$16,MATCH('Womens team standings'!$A14,'Womens Team results'!$A$5:$A$16,0))</f>
        <v>113</v>
      </c>
      <c r="P14" s="33">
        <f>INDEX('Womens Team results'!V$5:V$16,MATCH('Womens team standings'!$A14,'Womens Team results'!$A$5:$A$16,0))</f>
        <v>153</v>
      </c>
      <c r="Q14" s="33">
        <f>INDEX('Womens Team results'!W$5:W$16,MATCH('Womens team standings'!$A14,'Womens Team results'!$A$5:$A$16,0))</f>
        <v>123</v>
      </c>
      <c r="R14" s="33">
        <f>INDEX('Womens Team results'!X$5:X$16,MATCH('Womens team standings'!$A14,'Womens Team results'!$A$5:$A$16,0))</f>
        <v>118</v>
      </c>
      <c r="S14" s="33">
        <f>INDEX('Womens Team results'!Y$5:Y$16,MATCH('Womens team standings'!$A14,'Womens Team results'!$A$5:$A$16,0))</f>
        <v>151</v>
      </c>
      <c r="T14" s="33">
        <f>INDEX('Womens Team results'!Z$5:Z$16,MATCH('Womens team standings'!$A14,'Womens Team results'!$A$5:$A$16,0))</f>
        <v>133</v>
      </c>
      <c r="U14" s="33">
        <f>INDEX('Womens Team results'!AA$5:AA$16,MATCH('Womens team standings'!$A14,'Womens Team results'!$A$5:$A$16,0))</f>
        <v>143</v>
      </c>
      <c r="V14" s="33">
        <f>INDEX('Womens Team results'!AB$5:AB$16,MATCH('Womens team standings'!$A14,'Womens Team results'!$A$5:$A$16,0))</f>
        <v>145</v>
      </c>
      <c r="W14" s="33">
        <f>INDEX('Womens Team results'!AC$5:AC$16,MATCH('Womens team standings'!$A14,'Womens Team results'!$A$5:$A$16,0))</f>
        <v>155</v>
      </c>
      <c r="X14" s="142">
        <v>35</v>
      </c>
    </row>
    <row r="15" spans="1:23" ht="18">
      <c r="A15" s="33"/>
      <c r="B15" s="33"/>
      <c r="C15" s="33"/>
      <c r="D15" s="33"/>
      <c r="E15" s="134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6" ht="18">
      <c r="A16" s="33"/>
      <c r="B16" s="33"/>
      <c r="C16" s="33"/>
      <c r="D16" s="33"/>
      <c r="E16" s="134"/>
      <c r="F16" s="33"/>
    </row>
    <row r="17" spans="1:6" ht="18">
      <c r="A17" s="33"/>
      <c r="B17" s="33"/>
      <c r="C17" s="33"/>
      <c r="D17" s="33"/>
      <c r="E17" s="134"/>
      <c r="F17" s="33"/>
    </row>
    <row r="18" spans="1:6" ht="18">
      <c r="A18" s="33"/>
      <c r="B18" s="33"/>
      <c r="C18" s="33"/>
      <c r="D18" s="33"/>
      <c r="E18" s="134"/>
      <c r="F18" s="33"/>
    </row>
    <row r="19" spans="1:6" ht="18">
      <c r="A19" s="32" t="s">
        <v>36</v>
      </c>
      <c r="B19" s="33"/>
      <c r="C19" s="33"/>
      <c r="D19" s="33"/>
      <c r="E19" s="134"/>
      <c r="F19" s="33"/>
    </row>
    <row r="20" spans="1:23" ht="18">
      <c r="A20" s="35" t="s">
        <v>26</v>
      </c>
      <c r="B20" s="35" t="s">
        <v>2</v>
      </c>
      <c r="C20" s="35"/>
      <c r="D20" s="35"/>
      <c r="E20" s="135" t="s">
        <v>1</v>
      </c>
      <c r="F20" s="35" t="s">
        <v>6</v>
      </c>
      <c r="G20" s="35" t="s">
        <v>7</v>
      </c>
      <c r="H20" s="68">
        <v>1</v>
      </c>
      <c r="I20" s="68">
        <v>2</v>
      </c>
      <c r="J20" s="68">
        <v>3</v>
      </c>
      <c r="K20" s="68">
        <v>4</v>
      </c>
      <c r="L20" s="68">
        <v>5</v>
      </c>
      <c r="M20" s="68">
        <v>6</v>
      </c>
      <c r="N20" s="68">
        <v>7</v>
      </c>
      <c r="O20" s="68">
        <v>8</v>
      </c>
      <c r="P20" s="68">
        <v>9</v>
      </c>
      <c r="Q20" s="68">
        <v>10</v>
      </c>
      <c r="R20" s="68">
        <v>11</v>
      </c>
      <c r="S20" s="68">
        <v>12</v>
      </c>
      <c r="T20" s="68">
        <v>13</v>
      </c>
      <c r="U20" s="68">
        <v>14</v>
      </c>
      <c r="V20" s="68">
        <v>15</v>
      </c>
      <c r="W20" s="68">
        <v>16</v>
      </c>
    </row>
    <row r="21" spans="1:24" ht="18">
      <c r="A21" s="33">
        <v>1</v>
      </c>
      <c r="B21" s="33">
        <f>INDEX('Womens Team results'!B$21:B$26,MATCH('Womens team standings'!$A21,'Womens Team results'!$A$21:$A$26,0))</f>
        <v>7965</v>
      </c>
      <c r="C21" s="33">
        <f>INDEX('Womens Team results'!C$21:C$26,MATCH('Womens team standings'!$A21,'Womens Team results'!$A$21:$A$26,0))</f>
        <v>0</v>
      </c>
      <c r="D21" s="33"/>
      <c r="E21" s="134" t="str">
        <f>INDEX('Womens Team results'!E$21:E$26,MATCH('Womens team standings'!$A21,'Womens Team results'!$A$21:$A$26,0))</f>
        <v>Wichita State University JV</v>
      </c>
      <c r="F21" s="33">
        <f>INDEX('Womens Team results'!F$21:F$26,MATCH('Womens team standings'!$A21,'Womens Team results'!$A$21:$A$26,0))</f>
        <v>5205</v>
      </c>
      <c r="G21" s="33">
        <f>INDEX('Womens Team results'!M$21:M$26,MATCH('Womens team standings'!$A21,'Womens Team results'!$A$21:$A$26,0))</f>
        <v>2760</v>
      </c>
      <c r="H21" s="33">
        <f>INDEX('Womens Team results'!N$21:N$26,MATCH('Womens team standings'!$A21,'Womens Team results'!$A$21:$A$26,0))</f>
        <v>171</v>
      </c>
      <c r="I21" s="33">
        <f>INDEX('Womens Team results'!O$21:O$26,MATCH('Womens team standings'!$A21,'Womens Team results'!$A$21:$A$26,0))</f>
        <v>222</v>
      </c>
      <c r="J21" s="33">
        <f>INDEX('Womens Team results'!P$21:P$26,MATCH('Womens team standings'!$A21,'Womens Team results'!$A$21:$A$26,0))</f>
        <v>190</v>
      </c>
      <c r="K21" s="33">
        <f>INDEX('Womens Team results'!Q$21:Q$26,MATCH('Womens team standings'!$A21,'Womens Team results'!$A$21:$A$26,0))</f>
        <v>142</v>
      </c>
      <c r="L21" s="33">
        <f>INDEX('Womens Team results'!R$21:R$26,MATCH('Womens team standings'!$A21,'Womens Team results'!$A$21:$A$26,0))</f>
        <v>188</v>
      </c>
      <c r="M21" s="33">
        <f>INDEX('Womens Team results'!S$21:S$26,MATCH('Womens team standings'!$A21,'Womens Team results'!$A$21:$A$26,0))</f>
        <v>173</v>
      </c>
      <c r="N21" s="33">
        <f>INDEX('Womens Team results'!T$21:T$26,MATCH('Womens team standings'!$A21,'Womens Team results'!$A$21:$A$26,0))</f>
        <v>134</v>
      </c>
      <c r="O21" s="33">
        <f>INDEX('Womens Team results'!U$21:U$26,MATCH('Womens team standings'!$A21,'Womens Team results'!$A$21:$A$26,0))</f>
        <v>182</v>
      </c>
      <c r="P21" s="33">
        <f>INDEX('Womens Team results'!V$21:V$26,MATCH('Womens team standings'!$A21,'Womens Team results'!$A$21:$A$26,0))</f>
        <v>146</v>
      </c>
      <c r="Q21" s="33">
        <f>INDEX('Womens Team results'!W$21:W$26,MATCH('Womens team standings'!$A21,'Womens Team results'!$A$21:$A$26,0))</f>
        <v>178</v>
      </c>
      <c r="R21" s="33">
        <f>INDEX('Womens Team results'!X$21:X$26,MATCH('Womens team standings'!$A21,'Womens Team results'!$A$21:$A$26,0))</f>
        <v>131</v>
      </c>
      <c r="S21" s="33">
        <f>INDEX('Womens Team results'!Y$21:Y$26,MATCH('Womens team standings'!$A21,'Womens Team results'!$A$21:$A$26,0))</f>
        <v>176</v>
      </c>
      <c r="T21" s="33">
        <f>INDEX('Womens Team results'!Z$21:Z$26,MATCH('Womens team standings'!$A21,'Womens Team results'!$A$21:$A$26,0))</f>
        <v>179</v>
      </c>
      <c r="U21" s="33">
        <f>INDEX('Womens Team results'!AA$21:AA$26,MATCH('Womens team standings'!$A21,'Womens Team results'!$A$21:$A$26,0))</f>
        <v>153</v>
      </c>
      <c r="V21" s="33">
        <f>INDEX('Womens Team results'!AB$21:AB$26,MATCH('Womens team standings'!$A21,'Womens Team results'!$A$21:$A$26,0))</f>
        <v>183</v>
      </c>
      <c r="W21" s="33">
        <f>INDEX('Womens Team results'!AC$21:AC$26,MATCH('Womens team standings'!$A21,'Womens Team results'!$A$21:$A$26,0))</f>
        <v>212</v>
      </c>
      <c r="X21" s="142">
        <v>23</v>
      </c>
    </row>
    <row r="22" spans="1:24" ht="18">
      <c r="A22" s="33">
        <v>2</v>
      </c>
      <c r="B22" s="33">
        <f>INDEX('Womens Team results'!B$21:B$26,MATCH('Womens team standings'!$A22,'Womens Team results'!$A$21:$A$26,0))</f>
        <v>7767</v>
      </c>
      <c r="C22" s="33">
        <f>INDEX('Womens Team results'!C$21:C$26,MATCH('Womens team standings'!$A22,'Womens Team results'!$A$21:$A$26,0))</f>
        <v>0</v>
      </c>
      <c r="D22" s="33"/>
      <c r="E22" s="134" t="str">
        <f>INDEX('Womens Team results'!E$21:E$26,MATCH('Womens team standings'!$A22,'Womens Team results'!$A$21:$A$26,0))</f>
        <v>Hastings College JV</v>
      </c>
      <c r="F22" s="33">
        <f>INDEX('Womens Team results'!F$21:F$26,MATCH('Womens team standings'!$A22,'Womens Team results'!$A$21:$A$26,0))</f>
        <v>5128</v>
      </c>
      <c r="G22" s="33">
        <f>INDEX('Womens Team results'!M$21:M$26,MATCH('Womens team standings'!$A22,'Womens Team results'!$A$21:$A$26,0))</f>
        <v>2639</v>
      </c>
      <c r="H22" s="33">
        <f>INDEX('Womens Team results'!N$21:N$26,MATCH('Womens team standings'!$A22,'Womens Team results'!$A$21:$A$26,0))</f>
        <v>139</v>
      </c>
      <c r="I22" s="33">
        <f>INDEX('Womens Team results'!O$21:O$26,MATCH('Womens team standings'!$A22,'Womens Team results'!$A$21:$A$26,0))</f>
        <v>152</v>
      </c>
      <c r="J22" s="33">
        <f>INDEX('Womens Team results'!P$21:P$26,MATCH('Womens team standings'!$A22,'Womens Team results'!$A$21:$A$26,0))</f>
        <v>129</v>
      </c>
      <c r="K22" s="33">
        <f>INDEX('Womens Team results'!Q$21:Q$26,MATCH('Womens team standings'!$A22,'Womens Team results'!$A$21:$A$26,0))</f>
        <v>186</v>
      </c>
      <c r="L22" s="33">
        <f>INDEX('Womens Team results'!R$21:R$26,MATCH('Womens team standings'!$A22,'Womens Team results'!$A$21:$A$26,0))</f>
        <v>201</v>
      </c>
      <c r="M22" s="33">
        <f>INDEX('Womens Team results'!S$21:S$26,MATCH('Womens team standings'!$A22,'Womens Team results'!$A$21:$A$26,0))</f>
        <v>176</v>
      </c>
      <c r="N22" s="33">
        <f>INDEX('Womens Team results'!T$21:T$26,MATCH('Womens team standings'!$A22,'Womens Team results'!$A$21:$A$26,0))</f>
        <v>154</v>
      </c>
      <c r="O22" s="33">
        <f>INDEX('Womens Team results'!U$21:U$26,MATCH('Womens team standings'!$A22,'Womens Team results'!$A$21:$A$26,0))</f>
        <v>158</v>
      </c>
      <c r="P22" s="33">
        <f>INDEX('Womens Team results'!V$21:V$26,MATCH('Womens team standings'!$A22,'Womens Team results'!$A$21:$A$26,0))</f>
        <v>190</v>
      </c>
      <c r="Q22" s="33">
        <f>INDEX('Womens Team results'!W$21:W$26,MATCH('Womens team standings'!$A22,'Womens Team results'!$A$21:$A$26,0))</f>
        <v>143</v>
      </c>
      <c r="R22" s="33">
        <f>INDEX('Womens Team results'!X$21:X$26,MATCH('Womens team standings'!$A22,'Womens Team results'!$A$21:$A$26,0))</f>
        <v>149</v>
      </c>
      <c r="S22" s="33">
        <f>INDEX('Womens Team results'!Y$21:Y$26,MATCH('Womens team standings'!$A22,'Womens Team results'!$A$21:$A$26,0))</f>
        <v>182</v>
      </c>
      <c r="T22" s="33">
        <f>INDEX('Womens Team results'!Z$21:Z$26,MATCH('Womens team standings'!$A22,'Womens Team results'!$A$21:$A$26,0))</f>
        <v>200</v>
      </c>
      <c r="U22" s="33">
        <f>INDEX('Womens Team results'!AA$21:AA$26,MATCH('Womens team standings'!$A22,'Womens Team results'!$A$21:$A$26,0))</f>
        <v>167</v>
      </c>
      <c r="V22" s="33">
        <f>INDEX('Womens Team results'!AB$21:AB$26,MATCH('Womens team standings'!$A22,'Womens Team results'!$A$21:$A$26,0))</f>
        <v>139</v>
      </c>
      <c r="W22" s="33">
        <f>INDEX('Womens Team results'!AC$21:AC$26,MATCH('Womens team standings'!$A22,'Womens Team results'!$A$21:$A$26,0))</f>
        <v>174</v>
      </c>
      <c r="X22" s="142">
        <v>24</v>
      </c>
    </row>
    <row r="23" spans="1:24" ht="18">
      <c r="A23" s="33">
        <v>3</v>
      </c>
      <c r="B23" s="33">
        <f>INDEX('Womens Team results'!B$21:B$26,MATCH('Womens team standings'!$A23,'Womens Team results'!$A$21:$A$26,0))</f>
        <v>7390</v>
      </c>
      <c r="C23" s="33">
        <f>INDEX('Womens Team results'!C$21:C$26,MATCH('Womens team standings'!$A23,'Womens Team results'!$A$21:$A$26,0))</f>
        <v>0</v>
      </c>
      <c r="D23" s="33"/>
      <c r="E23" s="134" t="str">
        <f>INDEX('Womens Team results'!E$21:E$26,MATCH('Womens team standings'!$A23,'Womens Team results'!$A$21:$A$26,0))</f>
        <v>Morningside College JV</v>
      </c>
      <c r="F23" s="33">
        <f>INDEX('Womens Team results'!F$21:F$26,MATCH('Womens team standings'!$A23,'Womens Team results'!$A$21:$A$26,0))</f>
        <v>4832</v>
      </c>
      <c r="G23" s="33">
        <f>INDEX('Womens Team results'!M$21:M$26,MATCH('Womens team standings'!$A23,'Womens Team results'!$A$21:$A$26,0))</f>
        <v>2558</v>
      </c>
      <c r="H23" s="33">
        <f>INDEX('Womens Team results'!N$21:N$26,MATCH('Womens team standings'!$A23,'Womens Team results'!$A$21:$A$26,0))</f>
        <v>144</v>
      </c>
      <c r="I23" s="33">
        <f>INDEX('Womens Team results'!O$21:O$26,MATCH('Womens team standings'!$A23,'Womens Team results'!$A$21:$A$26,0))</f>
        <v>136</v>
      </c>
      <c r="J23" s="33">
        <f>INDEX('Womens Team results'!P$21:P$26,MATCH('Womens team standings'!$A23,'Womens Team results'!$A$21:$A$26,0))</f>
        <v>147</v>
      </c>
      <c r="K23" s="33">
        <f>INDEX('Womens Team results'!Q$21:Q$26,MATCH('Womens team standings'!$A23,'Womens Team results'!$A$21:$A$26,0))</f>
        <v>211</v>
      </c>
      <c r="L23" s="33">
        <f>INDEX('Womens Team results'!R$21:R$26,MATCH('Womens team standings'!$A23,'Womens Team results'!$A$21:$A$26,0))</f>
        <v>181</v>
      </c>
      <c r="M23" s="33">
        <f>INDEX('Womens Team results'!S$21:S$26,MATCH('Womens team standings'!$A23,'Womens Team results'!$A$21:$A$26,0))</f>
        <v>166</v>
      </c>
      <c r="N23" s="33">
        <f>INDEX('Womens Team results'!T$21:T$26,MATCH('Womens team standings'!$A23,'Womens Team results'!$A$21:$A$26,0))</f>
        <v>189</v>
      </c>
      <c r="O23" s="33">
        <f>INDEX('Womens Team results'!U$21:U$26,MATCH('Womens team standings'!$A23,'Womens Team results'!$A$21:$A$26,0))</f>
        <v>173</v>
      </c>
      <c r="P23" s="33">
        <f>INDEX('Womens Team results'!V$21:V$26,MATCH('Womens team standings'!$A23,'Womens Team results'!$A$21:$A$26,0))</f>
        <v>141</v>
      </c>
      <c r="Q23" s="33">
        <f>INDEX('Womens Team results'!W$21:W$26,MATCH('Womens team standings'!$A23,'Womens Team results'!$A$21:$A$26,0))</f>
        <v>169</v>
      </c>
      <c r="R23" s="33">
        <f>INDEX('Womens Team results'!X$21:X$26,MATCH('Womens team standings'!$A23,'Womens Team results'!$A$21:$A$26,0))</f>
        <v>150</v>
      </c>
      <c r="S23" s="33">
        <f>INDEX('Womens Team results'!Y$21:Y$26,MATCH('Womens team standings'!$A23,'Womens Team results'!$A$21:$A$26,0))</f>
        <v>155</v>
      </c>
      <c r="T23" s="33">
        <f>INDEX('Womens Team results'!Z$21:Z$26,MATCH('Womens team standings'!$A23,'Womens Team results'!$A$21:$A$26,0))</f>
        <v>155</v>
      </c>
      <c r="U23" s="33">
        <f>INDEX('Womens Team results'!AA$21:AA$26,MATCH('Womens team standings'!$A23,'Womens Team results'!$A$21:$A$26,0))</f>
        <v>126</v>
      </c>
      <c r="V23" s="33">
        <f>INDEX('Womens Team results'!AB$21:AB$26,MATCH('Womens team standings'!$A23,'Womens Team results'!$A$21:$A$26,0))</f>
        <v>140</v>
      </c>
      <c r="W23" s="33">
        <f>INDEX('Womens Team results'!AC$21:AC$26,MATCH('Womens team standings'!$A23,'Womens Team results'!$A$21:$A$26,0))</f>
        <v>175</v>
      </c>
      <c r="X23" s="142">
        <v>37</v>
      </c>
    </row>
    <row r="24" spans="1:24" ht="18">
      <c r="A24" s="36">
        <v>4</v>
      </c>
      <c r="B24" s="33">
        <f>INDEX('Womens Team results'!B$21:B$26,MATCH('Womens team standings'!$A24,'Womens Team results'!$A$21:$A$26,0))</f>
        <v>6195</v>
      </c>
      <c r="C24" s="33">
        <f>INDEX('Womens Team results'!C$21:C$26,MATCH('Womens team standings'!$A24,'Womens Team results'!$A$21:$A$26,0))</f>
        <v>0</v>
      </c>
      <c r="D24" s="33"/>
      <c r="E24" s="134" t="str">
        <f>INDEX('Womens Team results'!E$21:E$26,MATCH('Womens team standings'!$A24,'Womens Team results'!$A$21:$A$26,0))</f>
        <v>Culver-Stockton College JV</v>
      </c>
      <c r="F24" s="33">
        <f>INDEX('Womens Team results'!F$21:F$26,MATCH('Womens team standings'!$A24,'Womens Team results'!$A$21:$A$26,0))</f>
        <v>3986</v>
      </c>
      <c r="G24" s="33">
        <f>INDEX('Womens Team results'!M$21:M$26,MATCH('Womens team standings'!$A24,'Womens Team results'!$A$21:$A$26,0))</f>
        <v>2209</v>
      </c>
      <c r="H24" s="33">
        <f>INDEX('Womens Team results'!N$21:N$26,MATCH('Womens team standings'!$A24,'Womens Team results'!$A$21:$A$26,0))</f>
        <v>135</v>
      </c>
      <c r="I24" s="33">
        <f>INDEX('Womens Team results'!O$21:O$26,MATCH('Womens team standings'!$A24,'Womens Team results'!$A$21:$A$26,0))</f>
        <v>145</v>
      </c>
      <c r="J24" s="33">
        <f>INDEX('Womens Team results'!P$21:P$26,MATCH('Womens team standings'!$A24,'Womens Team results'!$A$21:$A$26,0))</f>
        <v>136</v>
      </c>
      <c r="K24" s="33">
        <f>INDEX('Womens Team results'!Q$21:Q$26,MATCH('Womens team standings'!$A24,'Womens Team results'!$A$21:$A$26,0))</f>
        <v>145</v>
      </c>
      <c r="L24" s="33">
        <f>INDEX('Womens Team results'!R$21:R$26,MATCH('Womens team standings'!$A24,'Womens Team results'!$A$21:$A$26,0))</f>
        <v>149</v>
      </c>
      <c r="M24" s="33">
        <f>INDEX('Womens Team results'!S$21:S$26,MATCH('Womens team standings'!$A24,'Womens Team results'!$A$21:$A$26,0))</f>
        <v>185</v>
      </c>
      <c r="N24" s="33">
        <f>INDEX('Womens Team results'!T$21:T$26,MATCH('Womens team standings'!$A24,'Womens Team results'!$A$21:$A$26,0))</f>
        <v>136</v>
      </c>
      <c r="O24" s="33">
        <f>INDEX('Womens Team results'!U$21:U$26,MATCH('Womens team standings'!$A24,'Womens Team results'!$A$21:$A$26,0))</f>
        <v>164</v>
      </c>
      <c r="P24" s="33">
        <f>INDEX('Womens Team results'!V$21:V$26,MATCH('Womens team standings'!$A24,'Womens Team results'!$A$21:$A$26,0))</f>
        <v>112</v>
      </c>
      <c r="Q24" s="33">
        <f>INDEX('Womens Team results'!W$21:W$26,MATCH('Womens team standings'!$A24,'Womens Team results'!$A$21:$A$26,0))</f>
        <v>123</v>
      </c>
      <c r="R24" s="33">
        <f>INDEX('Womens Team results'!X$21:X$26,MATCH('Womens team standings'!$A24,'Womens Team results'!$A$21:$A$26,0))</f>
        <v>134</v>
      </c>
      <c r="S24" s="33">
        <f>INDEX('Womens Team results'!Y$21:Y$26,MATCH('Womens team standings'!$A24,'Womens Team results'!$A$21:$A$26,0))</f>
        <v>119</v>
      </c>
      <c r="T24" s="33">
        <f>INDEX('Womens Team results'!Z$21:Z$26,MATCH('Womens team standings'!$A24,'Womens Team results'!$A$21:$A$26,0))</f>
        <v>97</v>
      </c>
      <c r="U24" s="33">
        <f>INDEX('Womens Team results'!AA$21:AA$26,MATCH('Womens team standings'!$A24,'Womens Team results'!$A$21:$A$26,0))</f>
        <v>122</v>
      </c>
      <c r="V24" s="33">
        <f>INDEX('Womens Team results'!AB$21:AB$26,MATCH('Womens team standings'!$A24,'Womens Team results'!$A$21:$A$26,0))</f>
        <v>172</v>
      </c>
      <c r="W24" s="33">
        <f>INDEX('Womens Team results'!AC$21:AC$26,MATCH('Womens team standings'!$A24,'Womens Team results'!$A$21:$A$26,0))</f>
        <v>135</v>
      </c>
      <c r="X24" s="142">
        <v>38</v>
      </c>
    </row>
    <row r="25" spans="1:23" ht="18">
      <c r="A25" s="33"/>
      <c r="B25" s="33"/>
      <c r="C25" s="33"/>
      <c r="D25" s="33"/>
      <c r="E25" s="134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18">
      <c r="A26" s="33"/>
      <c r="B26" s="33"/>
      <c r="C26" s="33"/>
      <c r="D26" s="33"/>
      <c r="E26" s="134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</sheetData>
  <printOptions/>
  <pageMargins left="0.25" right="0.25" top="0.75" bottom="0.75" header="0.3" footer="0.3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 topLeftCell="A1">
      <selection activeCell="P16" sqref="P16"/>
    </sheetView>
  </sheetViews>
  <sheetFormatPr defaultColWidth="9.140625" defaultRowHeight="12.75"/>
  <sheetData>
    <row r="1" spans="3:11" ht="12.75">
      <c r="C1" s="150" t="s">
        <v>268</v>
      </c>
      <c r="D1" s="150"/>
      <c r="E1" s="150"/>
      <c r="F1" s="150"/>
      <c r="G1" s="150"/>
      <c r="H1" s="150"/>
      <c r="I1" s="150"/>
      <c r="J1" s="150"/>
      <c r="K1" s="150"/>
    </row>
    <row r="2" spans="3:11" ht="12.75">
      <c r="C2" s="150"/>
      <c r="D2" s="150"/>
      <c r="E2" s="150"/>
      <c r="F2" s="150"/>
      <c r="G2" s="150"/>
      <c r="H2" s="150"/>
      <c r="I2" s="150"/>
      <c r="J2" s="150"/>
      <c r="K2" s="150"/>
    </row>
    <row r="3" spans="3:11" ht="12.75">
      <c r="C3" s="150" t="s">
        <v>269</v>
      </c>
      <c r="D3" s="150"/>
      <c r="E3" s="150"/>
      <c r="F3" s="150"/>
      <c r="G3" s="150"/>
      <c r="H3" s="150"/>
      <c r="I3" s="150"/>
      <c r="J3" s="150"/>
      <c r="K3" s="150"/>
    </row>
    <row r="4" spans="3:11" ht="12.75">
      <c r="C4" s="150"/>
      <c r="D4" s="150"/>
      <c r="E4" s="150"/>
      <c r="F4" s="150"/>
      <c r="G4" s="150"/>
      <c r="H4" s="150"/>
      <c r="I4" s="150"/>
      <c r="J4" s="150"/>
      <c r="K4" s="150"/>
    </row>
    <row r="5" spans="3:11" ht="15">
      <c r="C5" s="151"/>
      <c r="D5" s="151"/>
      <c r="E5" s="151"/>
      <c r="F5" s="151"/>
      <c r="G5" s="151"/>
      <c r="H5" s="151"/>
      <c r="I5" s="151"/>
      <c r="J5" s="151"/>
      <c r="K5" s="151"/>
    </row>
    <row r="7" spans="1:13" ht="15">
      <c r="A7" s="152" t="s">
        <v>270</v>
      </c>
      <c r="B7" s="152"/>
      <c r="C7" s="153" t="str">
        <f>IF($P$15&gt;0,LOOKUP(REPT("z",255),CHOOSE({1,2,3,4},INDEX(Setup!$H$2:$AO$2,MATCH(Recap!$P$15,Setup!$H$4:$AO$4,0)),INDEX(Setup!$H$2:$AO$2,MATCH(Recap!$P$15,Setup!$H$14:$AO$14,0)),INDEX(Setup!$H$2:$AO$2,MATCH(Recap!$P$15,Setup!$H$24:$AO$24,0)),INDEX(Setup!$H$2:$AO$2,MATCH(Recap!$P$15,Setup!$H$34:$AO$34,0))))," ")</f>
        <v>Culver-Stockton College</v>
      </c>
      <c r="D7" s="153"/>
      <c r="E7" s="153"/>
      <c r="F7" s="151" t="s">
        <v>271</v>
      </c>
      <c r="G7" s="151"/>
      <c r="H7" s="83" t="str">
        <f>IF(P15&lt;23,"X"," ")</f>
        <v>X</v>
      </c>
      <c r="I7" s="84" t="s">
        <v>33</v>
      </c>
      <c r="J7" s="84"/>
      <c r="K7" s="83" t="str">
        <f>IF(P15&gt;22,"X"," ")</f>
        <v xml:space="preserve"> </v>
      </c>
      <c r="L7" s="84" t="s">
        <v>88</v>
      </c>
      <c r="M7" s="84"/>
    </row>
    <row r="9" spans="1:13" ht="15">
      <c r="A9" s="151" t="s">
        <v>272</v>
      </c>
      <c r="B9" s="151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ht="15">
      <c r="A10" s="84"/>
      <c r="B10" s="84" t="s">
        <v>273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3" ht="15">
      <c r="A11" s="84"/>
      <c r="B11" s="84" t="s">
        <v>274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t="15.75" thickBo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6" ht="17.45" customHeight="1" thickBot="1">
      <c r="A13" s="154" t="s">
        <v>275</v>
      </c>
      <c r="B13" s="155"/>
      <c r="C13" s="156"/>
      <c r="D13" s="85" t="s">
        <v>276</v>
      </c>
      <c r="E13" s="86" t="s">
        <v>277</v>
      </c>
      <c r="F13" s="86" t="s">
        <v>278</v>
      </c>
      <c r="G13" s="86" t="s">
        <v>279</v>
      </c>
      <c r="H13" s="86" t="s">
        <v>280</v>
      </c>
      <c r="I13" s="86" t="s">
        <v>281</v>
      </c>
      <c r="J13" s="155" t="s">
        <v>282</v>
      </c>
      <c r="K13" s="156"/>
      <c r="P13" s="74" t="s">
        <v>292</v>
      </c>
    </row>
    <row r="14" spans="1:16" ht="17.45" customHeight="1" thickBot="1">
      <c r="A14" s="145" t="str">
        <f ca="1">IF(INDEX(Setup!$H$2:$AO$42,(Recap!$S$15)+1,Recap!$R$15)&gt;0,INDEX(Setup!$H$2:$AO$42,(Recap!$S$15)+1,Recap!$R$15)," ")</f>
        <v>Austin Curttright</v>
      </c>
      <c r="B14" s="146"/>
      <c r="C14" s="147"/>
      <c r="D14" s="87"/>
      <c r="E14" s="88"/>
      <c r="F14" s="88"/>
      <c r="G14" s="88"/>
      <c r="H14" s="88"/>
      <c r="I14" s="88"/>
      <c r="J14" s="157"/>
      <c r="K14" s="158"/>
      <c r="P14" s="74" t="s">
        <v>291</v>
      </c>
    </row>
    <row r="15" spans="1:19" ht="17.45" customHeight="1" thickBot="1">
      <c r="A15" s="145" t="str">
        <f ca="1">IF(INDEX(Setup!$H$2:$AO$42,(Recap!$S$15)+2,Recap!$R$15)&gt;0,INDEX(Setup!$H$2:$AO$42,(Recap!$S$15)+2,Recap!$R$15)," ")</f>
        <v>Taylor Baker</v>
      </c>
      <c r="B15" s="146"/>
      <c r="C15" s="147"/>
      <c r="D15" s="89"/>
      <c r="E15" s="90"/>
      <c r="F15" s="90"/>
      <c r="G15" s="90"/>
      <c r="H15" s="90"/>
      <c r="I15" s="90"/>
      <c r="J15" s="148"/>
      <c r="K15" s="149"/>
      <c r="P15" s="106">
        <v>2</v>
      </c>
      <c r="R15">
        <f>MATCH(C7,Setup!$H$2:$AO$2,0)</f>
        <v>5</v>
      </c>
      <c r="S15">
        <f ca="1">MATCH(P15,OFFSET(Setup!H2:AO42,0,(Recap!R15)-1,41,1),0)</f>
        <v>3</v>
      </c>
    </row>
    <row r="16" spans="1:11" ht="17.45" customHeight="1">
      <c r="A16" s="145" t="str">
        <f ca="1">IF(INDEX(Setup!$H$2:$AO$42,(Recap!$S$15)+3,Recap!$R$15)&gt;0,INDEX(Setup!$H$2:$AO$42,(Recap!$S$15)+3,Recap!$R$15)," ")</f>
        <v>Bradley Pierce</v>
      </c>
      <c r="B16" s="146"/>
      <c r="C16" s="147"/>
      <c r="D16" s="89"/>
      <c r="E16" s="90"/>
      <c r="F16" s="90"/>
      <c r="G16" s="90"/>
      <c r="H16" s="90"/>
      <c r="I16" s="90"/>
      <c r="J16" s="148"/>
      <c r="K16" s="149"/>
    </row>
    <row r="17" spans="1:11" ht="17.45" customHeight="1">
      <c r="A17" s="145" t="str">
        <f ca="1">IF(INDEX(Setup!$H$2:$AO$42,(Recap!$S$15)+4,Recap!$R$15)&gt;0,INDEX(Setup!$H$2:$AO$42,(Recap!$S$15)+4,Recap!$R$15)," ")</f>
        <v>Cannon Ousley</v>
      </c>
      <c r="B17" s="146"/>
      <c r="C17" s="147"/>
      <c r="D17" s="89"/>
      <c r="E17" s="90"/>
      <c r="F17" s="90"/>
      <c r="G17" s="90"/>
      <c r="H17" s="90"/>
      <c r="I17" s="90"/>
      <c r="J17" s="148"/>
      <c r="K17" s="149"/>
    </row>
    <row r="18" spans="1:11" ht="17.45" customHeight="1">
      <c r="A18" s="145" t="str">
        <f ca="1">IF(INDEX(Setup!$H$2:$AO$42,(Recap!$S$15)+5,Recap!$R$15)&gt;0,INDEX(Setup!$H$2:$AO$42,(Recap!$S$15)+5,Recap!$R$15)," ")</f>
        <v>Joey Krzywonos</v>
      </c>
      <c r="B18" s="146"/>
      <c r="C18" s="147"/>
      <c r="D18" s="89"/>
      <c r="E18" s="90"/>
      <c r="F18" s="90"/>
      <c r="G18" s="90"/>
      <c r="H18" s="90"/>
      <c r="I18" s="90"/>
      <c r="J18" s="148"/>
      <c r="K18" s="149"/>
    </row>
    <row r="19" spans="1:11" ht="17.45" customHeight="1">
      <c r="A19" s="145" t="str">
        <f ca="1">IF(INDEX(Setup!$H$2:$AO$42,(Recap!$S$15)+6,Recap!$R$15)&gt;0,INDEX(Setup!$H$2:$AO$42,(Recap!$S$15)+6,Recap!$R$15)," ")</f>
        <v>Garrett Ward</v>
      </c>
      <c r="B19" s="146"/>
      <c r="C19" s="147"/>
      <c r="D19" s="89"/>
      <c r="E19" s="90"/>
      <c r="F19" s="90"/>
      <c r="G19" s="90"/>
      <c r="H19" s="90"/>
      <c r="I19" s="90"/>
      <c r="J19" s="148"/>
      <c r="K19" s="149"/>
    </row>
    <row r="20" spans="1:11" ht="17.45" customHeight="1">
      <c r="A20" s="145" t="str">
        <f ca="1">IF(INDEX(Setup!$H$2:$AO$42,(Recap!$S$15)+7,Recap!$R$15)&gt;0,INDEX(Setup!$H$2:$AO$42,(Recap!$S$15)+7,Recap!$R$15)," ")</f>
        <v>Robbie Loehner</v>
      </c>
      <c r="B20" s="146"/>
      <c r="C20" s="147"/>
      <c r="D20" s="89"/>
      <c r="E20" s="90"/>
      <c r="F20" s="90"/>
      <c r="G20" s="90"/>
      <c r="H20" s="90"/>
      <c r="I20" s="90"/>
      <c r="J20" s="148"/>
      <c r="K20" s="149"/>
    </row>
    <row r="21" spans="1:11" ht="17.45" customHeight="1" thickBot="1">
      <c r="A21" s="145" t="str">
        <f ca="1">IF(INDEX(Setup!$H$2:$AO$42,(Recap!$S$15)+8,Recap!$R$15)&gt;0,INDEX(Setup!$H$2:$AO$42,(Recap!$S$15)+8,Recap!$R$15)," ")</f>
        <v xml:space="preserve"> </v>
      </c>
      <c r="B21" s="146"/>
      <c r="C21" s="147"/>
      <c r="D21" s="91"/>
      <c r="E21" s="92"/>
      <c r="F21" s="92"/>
      <c r="G21" s="92"/>
      <c r="H21" s="92"/>
      <c r="I21" s="92"/>
      <c r="J21" s="161"/>
      <c r="K21" s="162"/>
    </row>
    <row r="22" spans="1:11" ht="17.45" customHeight="1" thickBot="1">
      <c r="A22" s="154" t="s">
        <v>283</v>
      </c>
      <c r="B22" s="155"/>
      <c r="C22" s="156"/>
      <c r="D22" s="93"/>
      <c r="E22" s="94"/>
      <c r="F22" s="95"/>
      <c r="G22" s="94"/>
      <c r="H22" s="95"/>
      <c r="I22" s="95"/>
      <c r="J22" s="163"/>
      <c r="K22" s="164"/>
    </row>
    <row r="23" ht="17.45" customHeight="1" thickBot="1"/>
    <row r="24" spans="1:11" ht="17.45" customHeight="1" thickBot="1">
      <c r="A24" s="151" t="s">
        <v>284</v>
      </c>
      <c r="B24" s="151"/>
      <c r="C24" s="151"/>
      <c r="D24" s="96"/>
      <c r="E24" s="97"/>
      <c r="F24" s="97"/>
      <c r="G24" s="97"/>
      <c r="H24" s="97"/>
      <c r="I24" s="97"/>
      <c r="J24" s="165"/>
      <c r="K24" s="166"/>
    </row>
    <row r="25" ht="17.45" customHeight="1" thickBot="1"/>
    <row r="26" spans="1:13" ht="17.45" customHeight="1" thickBot="1">
      <c r="A26" s="98" t="s">
        <v>285</v>
      </c>
      <c r="B26" s="99">
        <v>1</v>
      </c>
      <c r="C26" s="99">
        <v>3</v>
      </c>
      <c r="D26" s="99">
        <v>5</v>
      </c>
      <c r="E26" s="99">
        <v>7</v>
      </c>
      <c r="F26" s="99">
        <v>9</v>
      </c>
      <c r="G26" s="99">
        <v>11</v>
      </c>
      <c r="H26" s="99">
        <v>13</v>
      </c>
      <c r="I26" s="99">
        <v>15</v>
      </c>
      <c r="J26" s="100"/>
      <c r="K26" s="100"/>
      <c r="L26" s="167" t="s">
        <v>286</v>
      </c>
      <c r="M26" s="168"/>
    </row>
    <row r="27" spans="1:13" ht="17.45" customHeight="1" thickBot="1">
      <c r="A27" s="98" t="s">
        <v>3</v>
      </c>
      <c r="B27" s="99">
        <v>2</v>
      </c>
      <c r="C27" s="101">
        <v>4</v>
      </c>
      <c r="D27" s="99">
        <v>6</v>
      </c>
      <c r="E27" s="101">
        <v>8</v>
      </c>
      <c r="F27" s="99">
        <v>10</v>
      </c>
      <c r="G27" s="101">
        <v>12</v>
      </c>
      <c r="H27" s="99">
        <v>14</v>
      </c>
      <c r="I27" s="101">
        <v>16</v>
      </c>
      <c r="J27" s="100"/>
      <c r="K27" s="100"/>
      <c r="L27" s="159"/>
      <c r="M27" s="160"/>
    </row>
    <row r="28" spans="1:12" ht="17.45" customHeight="1" thickBot="1">
      <c r="A28" s="151" t="s">
        <v>287</v>
      </c>
      <c r="B28" s="151"/>
      <c r="C28" s="95"/>
      <c r="E28" s="95"/>
      <c r="G28" s="95"/>
      <c r="I28" s="102"/>
      <c r="J28" s="103"/>
      <c r="K28" s="103"/>
      <c r="L28" s="7"/>
    </row>
    <row r="29" spans="1:13" ht="17.45" customHeight="1" thickBot="1">
      <c r="A29" s="104"/>
      <c r="B29" s="100"/>
      <c r="C29" s="100"/>
      <c r="D29" s="100"/>
      <c r="E29" s="100"/>
      <c r="F29" s="100"/>
      <c r="G29" s="100"/>
      <c r="H29" s="100"/>
      <c r="I29" s="100"/>
      <c r="J29" s="103"/>
      <c r="K29" s="103"/>
      <c r="L29" s="167" t="s">
        <v>288</v>
      </c>
      <c r="M29" s="168"/>
    </row>
    <row r="30" spans="1:13" ht="17.45" customHeight="1" thickBot="1">
      <c r="A30" s="152"/>
      <c r="B30" s="152"/>
      <c r="C30" s="7"/>
      <c r="D30" s="7"/>
      <c r="E30" s="7"/>
      <c r="F30" s="7"/>
      <c r="G30" s="7"/>
      <c r="H30" s="7"/>
      <c r="I30" s="103"/>
      <c r="J30" s="7"/>
      <c r="K30" s="7"/>
      <c r="L30" s="159"/>
      <c r="M30" s="160"/>
    </row>
    <row r="31" spans="1:13" ht="17.45" customHeight="1">
      <c r="A31" s="104"/>
      <c r="B31" s="104"/>
      <c r="C31" s="7"/>
      <c r="D31" s="7"/>
      <c r="E31" s="7"/>
      <c r="F31" s="7"/>
      <c r="G31" s="7"/>
      <c r="H31" s="7"/>
      <c r="I31" s="103"/>
      <c r="J31" s="7"/>
      <c r="K31" s="7"/>
      <c r="L31" s="105"/>
      <c r="M31" s="105"/>
    </row>
    <row r="32" ht="17.45" customHeight="1" thickBot="1"/>
    <row r="33" spans="1:13" ht="17.45" customHeight="1" thickBot="1">
      <c r="A33" s="169" t="s">
        <v>289</v>
      </c>
      <c r="B33" s="169"/>
      <c r="C33" s="169"/>
      <c r="D33" s="73"/>
      <c r="E33" s="73"/>
      <c r="F33" s="73"/>
      <c r="G33" s="73"/>
      <c r="H33" s="7"/>
      <c r="I33" s="170" t="s">
        <v>290</v>
      </c>
      <c r="J33" s="171"/>
      <c r="K33" s="172"/>
      <c r="L33" s="159"/>
      <c r="M33" s="160"/>
    </row>
  </sheetData>
  <mergeCells count="38">
    <mergeCell ref="A28:B28"/>
    <mergeCell ref="L29:M29"/>
    <mergeCell ref="A30:B30"/>
    <mergeCell ref="L30:M30"/>
    <mergeCell ref="A33:C33"/>
    <mergeCell ref="I33:K33"/>
    <mergeCell ref="L33:M33"/>
    <mergeCell ref="L27:M27"/>
    <mergeCell ref="A19:C19"/>
    <mergeCell ref="J19:K19"/>
    <mergeCell ref="A20:C20"/>
    <mergeCell ref="J20:K20"/>
    <mergeCell ref="A21:C21"/>
    <mergeCell ref="J21:K21"/>
    <mergeCell ref="A22:C22"/>
    <mergeCell ref="J22:K22"/>
    <mergeCell ref="A24:C24"/>
    <mergeCell ref="J24:K24"/>
    <mergeCell ref="L26:M26"/>
    <mergeCell ref="A16:C16"/>
    <mergeCell ref="J16:K16"/>
    <mergeCell ref="A17:C17"/>
    <mergeCell ref="J17:K17"/>
    <mergeCell ref="A18:C18"/>
    <mergeCell ref="J18:K18"/>
    <mergeCell ref="A15:C15"/>
    <mergeCell ref="J15:K15"/>
    <mergeCell ref="C1:K2"/>
    <mergeCell ref="C3:K4"/>
    <mergeCell ref="C5:K5"/>
    <mergeCell ref="A7:B7"/>
    <mergeCell ref="C7:E7"/>
    <mergeCell ref="F7:G7"/>
    <mergeCell ref="A9:B9"/>
    <mergeCell ref="A13:C13"/>
    <mergeCell ref="J13:K13"/>
    <mergeCell ref="A14:C14"/>
    <mergeCell ref="J14:K14"/>
  </mergeCells>
  <printOptions/>
  <pageMargins left="0.7" right="0.7" top="0.75" bottom="0.75" header="0.3" footer="0.3"/>
  <pageSetup horizontalDpi="600" verticalDpi="600" orientation="landscape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7"/>
  <sheetViews>
    <sheetView workbookViewId="0" topLeftCell="A73">
      <selection activeCell="L17" sqref="L17"/>
    </sheetView>
  </sheetViews>
  <sheetFormatPr defaultColWidth="9.140625" defaultRowHeight="12.75"/>
  <cols>
    <col min="1" max="1" width="7.140625" style="132" bestFit="1" customWidth="1"/>
    <col min="2" max="2" width="21.8515625" style="5" bestFit="1" customWidth="1"/>
    <col min="3" max="3" width="33.8515625" style="3" bestFit="1" customWidth="1"/>
    <col min="4" max="4" width="11.140625" style="0" bestFit="1" customWidth="1"/>
    <col min="5" max="5" width="8.00390625" style="0" bestFit="1" customWidth="1"/>
    <col min="6" max="6" width="9.421875" style="1" bestFit="1" customWidth="1"/>
    <col min="7" max="7" width="6.140625" style="0" bestFit="1" customWidth="1"/>
    <col min="8" max="12" width="5.57421875" style="0" bestFit="1" customWidth="1"/>
    <col min="21" max="21" width="1.28515625" style="116" customWidth="1"/>
  </cols>
  <sheetData>
    <row r="1" spans="1:12" ht="13.5" customHeight="1">
      <c r="A1" s="127" t="s">
        <v>14</v>
      </c>
      <c r="B1" s="17"/>
      <c r="C1" s="12"/>
      <c r="D1" s="12"/>
      <c r="E1" s="12"/>
      <c r="F1" s="18"/>
      <c r="G1" s="12"/>
      <c r="H1" s="12"/>
      <c r="I1" s="12"/>
      <c r="J1" s="12"/>
      <c r="K1" s="12"/>
      <c r="L1" s="12"/>
    </row>
    <row r="2" spans="1:12" ht="13.5" customHeight="1">
      <c r="A2" s="128"/>
      <c r="B2" s="17"/>
      <c r="C2" s="12"/>
      <c r="D2" s="12"/>
      <c r="E2" s="12"/>
      <c r="F2" s="18"/>
      <c r="G2" s="12"/>
      <c r="H2" s="12"/>
      <c r="I2" s="12"/>
      <c r="J2" s="12"/>
      <c r="K2" s="12"/>
      <c r="L2" s="12"/>
    </row>
    <row r="3" spans="1:21" s="4" customFormat="1" ht="13.5" customHeight="1">
      <c r="A3" s="129" t="s">
        <v>26</v>
      </c>
      <c r="B3" s="38" t="s">
        <v>0</v>
      </c>
      <c r="C3" s="37" t="s">
        <v>1</v>
      </c>
      <c r="D3" s="37" t="s">
        <v>2</v>
      </c>
      <c r="E3" s="37" t="s">
        <v>3</v>
      </c>
      <c r="F3" s="39" t="s">
        <v>4</v>
      </c>
      <c r="G3" s="37" t="s">
        <v>8</v>
      </c>
      <c r="H3" s="37" t="s">
        <v>9</v>
      </c>
      <c r="I3" s="37" t="s">
        <v>10</v>
      </c>
      <c r="J3" s="37" t="s">
        <v>11</v>
      </c>
      <c r="K3" s="37" t="s">
        <v>13</v>
      </c>
      <c r="L3" s="37" t="s">
        <v>12</v>
      </c>
      <c r="M3" s="122"/>
      <c r="N3" s="122"/>
      <c r="O3" s="122"/>
      <c r="P3" s="122"/>
      <c r="Q3" s="122"/>
      <c r="R3" s="122"/>
      <c r="S3" s="122"/>
      <c r="T3" s="122"/>
      <c r="U3" s="117"/>
    </row>
    <row r="4" spans="1:21" ht="13.5" customHeight="1">
      <c r="A4" s="130">
        <f>RANK(U4,$U$4:$U$186,0)+COUNTIF(U$3:U3,U4)</f>
        <v>83</v>
      </c>
      <c r="B4" s="28" t="str">
        <f ca="1">IF(INDEX(Setup!$H$2:$AO$42,(Setup!$F$30)+1,Setup!$E$30)&gt;0,INDEX(Setup!$H$2:$AO$42,(Setup!$F$30)+1,Setup!$E$30)," ")</f>
        <v>Shawn Judy</v>
      </c>
      <c r="C4" s="114" t="str">
        <f>INDEX(Setup!$B$30:$B$69,MATCH('Mens All Events'!T4,Setup!$A$30:$A$69,0))</f>
        <v>Central Oklahoma</v>
      </c>
      <c r="D4" s="13">
        <f aca="true" t="shared" si="0" ref="D4:D48">SUM(G4:L4)</f>
        <v>805</v>
      </c>
      <c r="E4" s="13">
        <f aca="true" t="shared" si="1" ref="E4:E48">COUNT(G4:L4)</f>
        <v>5</v>
      </c>
      <c r="F4" s="14">
        <f aca="true" t="shared" si="2" ref="F4:F48">AVERAGE(G4:L4)</f>
        <v>161</v>
      </c>
      <c r="G4" s="13">
        <v>138</v>
      </c>
      <c r="H4" s="13">
        <v>151</v>
      </c>
      <c r="I4" s="13"/>
      <c r="J4" s="13">
        <v>176</v>
      </c>
      <c r="K4" s="13">
        <v>171</v>
      </c>
      <c r="L4" s="13">
        <v>169</v>
      </c>
      <c r="M4">
        <f>SUM(G4:G11)</f>
        <v>785</v>
      </c>
      <c r="N4">
        <f aca="true" t="shared" si="3" ref="N4:R4">SUM(H4:H11)</f>
        <v>854</v>
      </c>
      <c r="O4">
        <f t="shared" si="3"/>
        <v>911</v>
      </c>
      <c r="P4">
        <f t="shared" si="3"/>
        <v>831</v>
      </c>
      <c r="Q4">
        <f t="shared" si="3"/>
        <v>749</v>
      </c>
      <c r="R4">
        <f t="shared" si="3"/>
        <v>676</v>
      </c>
      <c r="S4" s="120">
        <f>SUM(M4:R4)</f>
        <v>4806</v>
      </c>
      <c r="T4">
        <v>1</v>
      </c>
      <c r="U4" s="116">
        <f>IF(D4&gt;0,CONCATENATE(D4,LARGE(G4:L4,1))*0.001,0)</f>
        <v>805.176</v>
      </c>
    </row>
    <row r="5" spans="1:21" ht="13.5" customHeight="1">
      <c r="A5" s="130">
        <f>RANK(U5,$U$4:$U$186,0)+COUNTIF(U$3:U4,U5)</f>
        <v>53</v>
      </c>
      <c r="B5" s="28" t="str">
        <f ca="1">IF(INDEX(Setup!$H$2:$AO$42,(Setup!$F$30)+2,Setup!$E$30)&gt;0,INDEX(Setup!$H$2:$AO$42,(Setup!$F$30)+2,Setup!$E$30)," ")</f>
        <v>Rodell Smiley</v>
      </c>
      <c r="C5" s="114" t="str">
        <f>C4</f>
        <v>Central Oklahoma</v>
      </c>
      <c r="D5" s="13">
        <f t="shared" si="0"/>
        <v>973</v>
      </c>
      <c r="E5" s="13">
        <f t="shared" si="1"/>
        <v>6</v>
      </c>
      <c r="F5" s="14">
        <f t="shared" si="2"/>
        <v>162.16666666666666</v>
      </c>
      <c r="G5" s="13">
        <v>145</v>
      </c>
      <c r="H5" s="13">
        <v>176</v>
      </c>
      <c r="I5" s="13">
        <v>162</v>
      </c>
      <c r="J5" s="13">
        <v>189</v>
      </c>
      <c r="K5" s="13">
        <v>155</v>
      </c>
      <c r="L5" s="13">
        <v>146</v>
      </c>
      <c r="U5" s="116">
        <f aca="true" t="shared" si="4" ref="U5:U68">IF(D5&gt;0,CONCATENATE(D5,LARGE(G5:L5,1))*0.001,0)</f>
        <v>973.189</v>
      </c>
    </row>
    <row r="6" spans="1:21" ht="13.5" customHeight="1">
      <c r="A6" s="130">
        <f>RANK(U6,$U$4:$U$186,0)+COUNTIF(U$3:U5,U6)</f>
        <v>85</v>
      </c>
      <c r="B6" s="28" t="str">
        <f ca="1">IF(INDEX(Setup!$H$2:$AO$42,(Setup!$F$30)+3,Setup!$E$30)&gt;0,INDEX(Setup!$H$2:$AO$42,(Setup!$F$30)+3,Setup!$E$30)," ")</f>
        <v>Phil Lafave</v>
      </c>
      <c r="C6" s="114" t="str">
        <f aca="true" t="shared" si="5" ref="C6:C11">C5</f>
        <v>Central Oklahoma</v>
      </c>
      <c r="D6" s="13">
        <f t="shared" si="0"/>
        <v>779</v>
      </c>
      <c r="E6" s="13">
        <f t="shared" si="1"/>
        <v>5</v>
      </c>
      <c r="F6" s="14">
        <f t="shared" si="2"/>
        <v>155.8</v>
      </c>
      <c r="G6" s="12">
        <v>188</v>
      </c>
      <c r="H6" s="12">
        <v>149</v>
      </c>
      <c r="I6" s="12">
        <v>160</v>
      </c>
      <c r="J6" s="12">
        <v>154</v>
      </c>
      <c r="K6" s="12"/>
      <c r="L6" s="12">
        <v>128</v>
      </c>
      <c r="U6" s="116">
        <f t="shared" si="4"/>
        <v>779.188</v>
      </c>
    </row>
    <row r="7" spans="1:21" ht="13.5" customHeight="1">
      <c r="A7" s="130">
        <f>RANK(U7,$U$4:$U$186,0)+COUNTIF(U$3:U6,U7)</f>
        <v>79</v>
      </c>
      <c r="B7" s="28" t="str">
        <f ca="1">IF(INDEX(Setup!$H$2:$AO$42,(Setup!$F$30)+4,Setup!$E$30)&gt;0,INDEX(Setup!$H$2:$AO$42,(Setup!$F$30)+4,Setup!$E$30)," ")</f>
        <v>Jared Nichols</v>
      </c>
      <c r="C7" s="114" t="str">
        <f t="shared" si="5"/>
        <v>Central Oklahoma</v>
      </c>
      <c r="D7" s="13">
        <f t="shared" si="0"/>
        <v>822</v>
      </c>
      <c r="E7" s="13">
        <f t="shared" si="1"/>
        <v>5</v>
      </c>
      <c r="F7" s="14">
        <f t="shared" si="2"/>
        <v>164.4</v>
      </c>
      <c r="G7" s="13">
        <v>150</v>
      </c>
      <c r="H7" s="13">
        <v>200</v>
      </c>
      <c r="I7" s="13">
        <v>211</v>
      </c>
      <c r="J7" s="15">
        <v>149</v>
      </c>
      <c r="K7" s="15">
        <v>112</v>
      </c>
      <c r="L7" s="15"/>
      <c r="U7" s="116">
        <f t="shared" si="4"/>
        <v>822.211</v>
      </c>
    </row>
    <row r="8" spans="1:21" ht="13.5" customHeight="1">
      <c r="A8" s="130">
        <f>RANK(U8,$U$4:$U$186,0)+COUNTIF(U$3:U7,U8)</f>
        <v>111</v>
      </c>
      <c r="B8" s="28" t="str">
        <f ca="1">IF(INDEX(Setup!$H$2:$AO$42,(Setup!$F$30)+5,Setup!$E$30)&gt;0,INDEX(Setup!$H$2:$AO$42,(Setup!$F$30)+5,Setup!$E$30)," ")</f>
        <v>Hunter Krase</v>
      </c>
      <c r="C8" s="114" t="str">
        <f t="shared" si="5"/>
        <v>Central Oklahoma</v>
      </c>
      <c r="D8" s="13">
        <f t="shared" si="0"/>
        <v>530</v>
      </c>
      <c r="E8" s="13">
        <f t="shared" si="1"/>
        <v>3</v>
      </c>
      <c r="F8" s="14">
        <f t="shared" si="2"/>
        <v>176.66666666666666</v>
      </c>
      <c r="G8" s="13"/>
      <c r="H8" s="13"/>
      <c r="I8" s="13">
        <v>219</v>
      </c>
      <c r="J8" s="13">
        <v>163</v>
      </c>
      <c r="K8" s="13">
        <v>148</v>
      </c>
      <c r="L8" s="13"/>
      <c r="U8" s="116">
        <f t="shared" si="4"/>
        <v>530.219</v>
      </c>
    </row>
    <row r="9" spans="1:21" ht="13.5" customHeight="1">
      <c r="A9" s="130">
        <f>RANK(U9,$U$4:$U$186,0)+COUNTIF(U$3:U8,U9)</f>
        <v>124</v>
      </c>
      <c r="B9" s="28" t="str">
        <f ca="1">IF(INDEX(Setup!$H$2:$AO$42,(Setup!$F$30)+6,Setup!$E$30)&gt;0,INDEX(Setup!$H$2:$AO$42,(Setup!$F$30)+6,Setup!$E$30)," ")</f>
        <v>Armon O'Brien</v>
      </c>
      <c r="C9" s="114" t="str">
        <f t="shared" si="5"/>
        <v>Central Oklahoma</v>
      </c>
      <c r="D9" s="13">
        <f t="shared" si="0"/>
        <v>268</v>
      </c>
      <c r="E9" s="13">
        <f t="shared" si="1"/>
        <v>2</v>
      </c>
      <c r="F9" s="14">
        <f t="shared" si="2"/>
        <v>134</v>
      </c>
      <c r="G9" s="13"/>
      <c r="H9" s="13"/>
      <c r="I9" s="13"/>
      <c r="J9" s="13"/>
      <c r="K9" s="13">
        <v>163</v>
      </c>
      <c r="L9" s="13">
        <v>105</v>
      </c>
      <c r="U9" s="116">
        <f t="shared" si="4"/>
        <v>268.163</v>
      </c>
    </row>
    <row r="10" spans="1:21" ht="13.5" customHeight="1">
      <c r="A10" s="130">
        <f>RANK(U10,$U$4:$U$186,0)+COUNTIF(U$3:U9,U10)</f>
        <v>128</v>
      </c>
      <c r="B10" s="28" t="str">
        <f ca="1">IF(INDEX(Setup!$H$2:$AO$42,(Setup!$F$30)+7,Setup!$E$30)&gt;0,INDEX(Setup!$H$2:$AO$42,(Setup!$F$30)+7,Setup!$E$30)," ")</f>
        <v>Kalin Bellmard</v>
      </c>
      <c r="C10" s="114" t="str">
        <f t="shared" si="5"/>
        <v>Central Oklahoma</v>
      </c>
      <c r="D10" s="13">
        <f t="shared" si="0"/>
        <v>0</v>
      </c>
      <c r="E10" s="13">
        <f t="shared" si="1"/>
        <v>0</v>
      </c>
      <c r="F10" s="14" t="e">
        <f t="shared" si="2"/>
        <v>#DIV/0!</v>
      </c>
      <c r="G10" s="13"/>
      <c r="H10" s="13"/>
      <c r="I10" s="13"/>
      <c r="J10" s="13"/>
      <c r="K10" s="13"/>
      <c r="L10" s="13"/>
      <c r="U10" s="116">
        <f t="shared" si="4"/>
        <v>0</v>
      </c>
    </row>
    <row r="11" spans="1:21" ht="13.5" customHeight="1">
      <c r="A11" s="131">
        <f>RANK(U11,$U$4:$U$186,0)+COUNTIF(U$3:U10,U11)</f>
        <v>104</v>
      </c>
      <c r="B11" s="111" t="str">
        <f ca="1">IF(INDEX(Setup!$H$2:$AO$42,(Setup!$F$30)+8,Setup!$E$30)&gt;0,INDEX(Setup!$H$2:$AO$42,(Setup!$F$30)+8,Setup!$E$30)," ")</f>
        <v>Eric Gomez</v>
      </c>
      <c r="C11" s="115" t="str">
        <f t="shared" si="5"/>
        <v>Central Oklahoma</v>
      </c>
      <c r="D11" s="110">
        <f t="shared" si="0"/>
        <v>629</v>
      </c>
      <c r="E11" s="110">
        <f t="shared" si="1"/>
        <v>4</v>
      </c>
      <c r="F11" s="112">
        <f t="shared" si="2"/>
        <v>157.25</v>
      </c>
      <c r="G11" s="110">
        <v>164</v>
      </c>
      <c r="H11" s="110">
        <v>178</v>
      </c>
      <c r="I11" s="110">
        <v>159</v>
      </c>
      <c r="J11" s="110"/>
      <c r="K11" s="110"/>
      <c r="L11" s="110">
        <v>128</v>
      </c>
      <c r="M11" s="73"/>
      <c r="N11" s="73"/>
      <c r="O11" s="73"/>
      <c r="P11" s="73"/>
      <c r="Q11" s="73"/>
      <c r="R11" s="73"/>
      <c r="S11" s="121"/>
      <c r="T11" s="73"/>
      <c r="U11" s="116">
        <f t="shared" si="4"/>
        <v>629.178</v>
      </c>
    </row>
    <row r="12" spans="1:21" ht="13.5" customHeight="1">
      <c r="A12" s="130">
        <f>RANK(U12,$U$4:$U$186,0)+COUNTIF(U$3:U11,U12)</f>
        <v>98</v>
      </c>
      <c r="B12" s="28" t="str">
        <f ca="1">IF(INDEX(Setup!$H$2:$AO$42,(Setup!$F$31)+1,Setup!$E$31)&gt;0,INDEX(Setup!$H$2:$AO$42,(Setup!$F$31)+1,Setup!$E$31)," ")</f>
        <v>Austin Curttright</v>
      </c>
      <c r="C12" s="114" t="str">
        <f>INDEX(Setup!$B$30:$B$69,MATCH('Mens All Events'!T12,Setup!$A$30:$A$69,0))</f>
        <v>Culver-Stockton College</v>
      </c>
      <c r="D12" s="13">
        <f aca="true" t="shared" si="6" ref="D12:D14">SUM(G12:L12)</f>
        <v>678</v>
      </c>
      <c r="E12" s="13">
        <f aca="true" t="shared" si="7" ref="E12:E14">COUNT(G12:L12)</f>
        <v>4</v>
      </c>
      <c r="F12" s="14">
        <f aca="true" t="shared" si="8" ref="F12:F14">AVERAGE(G12:L12)</f>
        <v>169.5</v>
      </c>
      <c r="G12" s="13">
        <v>159</v>
      </c>
      <c r="H12" s="13">
        <v>134</v>
      </c>
      <c r="I12" s="13"/>
      <c r="J12" s="13"/>
      <c r="K12" s="13">
        <v>193</v>
      </c>
      <c r="L12" s="13">
        <v>192</v>
      </c>
      <c r="M12">
        <f>SUM(G12:G19)</f>
        <v>870</v>
      </c>
      <c r="N12">
        <f aca="true" t="shared" si="9" ref="N12">SUM(H12:H19)</f>
        <v>941</v>
      </c>
      <c r="O12">
        <f aca="true" t="shared" si="10" ref="O12">SUM(I12:I19)</f>
        <v>983</v>
      </c>
      <c r="P12">
        <f aca="true" t="shared" si="11" ref="P12">SUM(J12:J19)</f>
        <v>901</v>
      </c>
      <c r="Q12">
        <f aca="true" t="shared" si="12" ref="Q12">SUM(K12:K19)</f>
        <v>899</v>
      </c>
      <c r="R12">
        <f aca="true" t="shared" si="13" ref="R12">SUM(L12:L19)</f>
        <v>895</v>
      </c>
      <c r="S12" s="120">
        <f>SUM(M12:R12)</f>
        <v>5489</v>
      </c>
      <c r="T12" s="7">
        <v>2</v>
      </c>
      <c r="U12" s="116">
        <f t="shared" si="4"/>
        <v>678.193</v>
      </c>
    </row>
    <row r="13" spans="1:21" ht="13.5" customHeight="1">
      <c r="A13" s="130">
        <f>RANK(U13,$U$4:$U$186,0)+COUNTIF(U$3:U12,U13)</f>
        <v>109</v>
      </c>
      <c r="B13" s="28" t="str">
        <f ca="1">IF(INDEX(Setup!$H$2:$AO$42,(Setup!$F$31)+2,Setup!$E$31)&gt;0,INDEX(Setup!$H$2:$AO$42,(Setup!$F$31)+2,Setup!$E$31)," ")</f>
        <v>Taylor Baker</v>
      </c>
      <c r="C13" s="114" t="str">
        <f>C12</f>
        <v>Culver-Stockton College</v>
      </c>
      <c r="D13" s="13">
        <f t="shared" si="6"/>
        <v>542</v>
      </c>
      <c r="E13" s="13">
        <f t="shared" si="7"/>
        <v>3</v>
      </c>
      <c r="F13" s="14">
        <f t="shared" si="8"/>
        <v>180.66666666666666</v>
      </c>
      <c r="G13" s="13"/>
      <c r="H13" s="13"/>
      <c r="I13" s="13">
        <v>211</v>
      </c>
      <c r="J13" s="13">
        <v>179</v>
      </c>
      <c r="K13" s="13">
        <v>152</v>
      </c>
      <c r="L13" s="13"/>
      <c r="T13" s="7"/>
      <c r="U13" s="116">
        <f t="shared" si="4"/>
        <v>542.211</v>
      </c>
    </row>
    <row r="14" spans="1:21" ht="13.5" customHeight="1">
      <c r="A14" s="130">
        <f>RANK(U14,$U$4:$U$186,0)+COUNTIF(U$3:U13,U14)</f>
        <v>26</v>
      </c>
      <c r="B14" s="28" t="str">
        <f ca="1">IF(INDEX(Setup!$H$2:$AO$42,(Setup!$F$31)+3,Setup!$E$31)&gt;0,INDEX(Setup!$H$2:$AO$42,(Setup!$F$31)+3,Setup!$E$31)," ")</f>
        <v>Bradley Pierce</v>
      </c>
      <c r="C14" s="114" t="str">
        <f aca="true" t="shared" si="14" ref="C14:C19">C13</f>
        <v>Culver-Stockton College</v>
      </c>
      <c r="D14" s="13">
        <f t="shared" si="6"/>
        <v>1127</v>
      </c>
      <c r="E14" s="13">
        <f t="shared" si="7"/>
        <v>6</v>
      </c>
      <c r="F14" s="14">
        <f t="shared" si="8"/>
        <v>187.83333333333334</v>
      </c>
      <c r="G14" s="13">
        <v>165</v>
      </c>
      <c r="H14" s="13">
        <v>212</v>
      </c>
      <c r="I14" s="13">
        <v>199</v>
      </c>
      <c r="J14" s="13">
        <v>180</v>
      </c>
      <c r="K14" s="13">
        <v>211</v>
      </c>
      <c r="L14" s="13">
        <v>160</v>
      </c>
      <c r="T14" s="7"/>
      <c r="U14" s="116">
        <f t="shared" si="4"/>
        <v>1127.212</v>
      </c>
    </row>
    <row r="15" spans="1:21" ht="13.5" customHeight="1">
      <c r="A15" s="130">
        <f>RANK(U15,$U$4:$U$186,0)+COUNTIF(U$3:U14,U15)</f>
        <v>97</v>
      </c>
      <c r="B15" s="28" t="str">
        <f ca="1">IF(INDEX(Setup!$H$2:$AO$42,(Setup!$F$31)+4,Setup!$E$31)&gt;0,INDEX(Setup!$H$2:$AO$42,(Setup!$F$31)+4,Setup!$E$31)," ")</f>
        <v>Cannon Ousley</v>
      </c>
      <c r="C15" s="114" t="str">
        <f t="shared" si="14"/>
        <v>Culver-Stockton College</v>
      </c>
      <c r="D15" s="13">
        <f t="shared" si="0"/>
        <v>680</v>
      </c>
      <c r="E15" s="13">
        <f t="shared" si="1"/>
        <v>4</v>
      </c>
      <c r="F15" s="14">
        <f t="shared" si="2"/>
        <v>170</v>
      </c>
      <c r="G15" s="13">
        <v>162</v>
      </c>
      <c r="H15" s="13">
        <v>202</v>
      </c>
      <c r="I15" s="13">
        <v>157</v>
      </c>
      <c r="J15" s="13"/>
      <c r="K15" s="13"/>
      <c r="L15" s="13">
        <v>159</v>
      </c>
      <c r="U15" s="116">
        <f t="shared" si="4"/>
        <v>680.202</v>
      </c>
    </row>
    <row r="16" spans="1:21" ht="13.5" customHeight="1">
      <c r="A16" s="130">
        <f>RANK(U16,$U$4:$U$186,0)+COUNTIF(U$3:U15,U16)</f>
        <v>5</v>
      </c>
      <c r="B16" s="28" t="str">
        <f ca="1">IF(INDEX(Setup!$H$2:$AO$42,(Setup!$F$31)+5,Setup!$E$31)&gt;0,INDEX(Setup!$H$2:$AO$42,(Setup!$F$31)+5,Setup!$E$31)," ")</f>
        <v>Joey Krzywonos</v>
      </c>
      <c r="C16" s="114" t="str">
        <f t="shared" si="14"/>
        <v>Culver-Stockton College</v>
      </c>
      <c r="D16" s="13">
        <f t="shared" si="0"/>
        <v>1233</v>
      </c>
      <c r="E16" s="13">
        <f t="shared" si="1"/>
        <v>6</v>
      </c>
      <c r="F16" s="14">
        <f t="shared" si="2"/>
        <v>205.5</v>
      </c>
      <c r="G16" s="13">
        <v>202</v>
      </c>
      <c r="H16" s="13">
        <v>186</v>
      </c>
      <c r="I16" s="13">
        <v>235</v>
      </c>
      <c r="J16" s="13">
        <v>220</v>
      </c>
      <c r="K16" s="13">
        <v>190</v>
      </c>
      <c r="L16" s="13">
        <v>200</v>
      </c>
      <c r="U16" s="116">
        <f t="shared" si="4"/>
        <v>1233.2350000000001</v>
      </c>
    </row>
    <row r="17" spans="1:21" ht="13.5" customHeight="1">
      <c r="A17" s="130">
        <f>RANK(U17,$U$4:$U$186,0)+COUNTIF(U$3:U16,U17)</f>
        <v>112</v>
      </c>
      <c r="B17" s="28" t="str">
        <f ca="1">IF(INDEX(Setup!$H$2:$AO$42,(Setup!$F$31)+6,Setup!$E$31)&gt;0,INDEX(Setup!$H$2:$AO$42,(Setup!$F$31)+6,Setup!$E$31)," ")</f>
        <v>Garrett Ward</v>
      </c>
      <c r="C17" s="114" t="str">
        <f t="shared" si="14"/>
        <v>Culver-Stockton College</v>
      </c>
      <c r="D17" s="13">
        <f t="shared" si="0"/>
        <v>523</v>
      </c>
      <c r="E17" s="13">
        <f t="shared" si="1"/>
        <v>3</v>
      </c>
      <c r="F17" s="14">
        <f t="shared" si="2"/>
        <v>174.33333333333334</v>
      </c>
      <c r="G17" s="13"/>
      <c r="H17" s="13"/>
      <c r="I17" s="13"/>
      <c r="J17" s="13">
        <v>186</v>
      </c>
      <c r="K17" s="13">
        <v>153</v>
      </c>
      <c r="L17" s="13">
        <v>184</v>
      </c>
      <c r="U17" s="116">
        <f t="shared" si="4"/>
        <v>523.186</v>
      </c>
    </row>
    <row r="18" spans="1:21" ht="13.5" customHeight="1">
      <c r="A18" s="130">
        <f>RANK(U18,$U$4:$U$186,0)+COUNTIF(U$3:U17,U18)</f>
        <v>93</v>
      </c>
      <c r="B18" s="28" t="str">
        <f ca="1">IF(INDEX(Setup!$H$2:$AO$42,(Setup!$F$31)+7,Setup!$E$31)&gt;0,INDEX(Setup!$H$2:$AO$42,(Setup!$F$31)+7,Setup!$E$31)," ")</f>
        <v>Robbie Loehner</v>
      </c>
      <c r="C18" s="114" t="str">
        <f t="shared" si="14"/>
        <v>Culver-Stockton College</v>
      </c>
      <c r="D18" s="13">
        <f t="shared" si="0"/>
        <v>706</v>
      </c>
      <c r="E18" s="13">
        <f t="shared" si="1"/>
        <v>4</v>
      </c>
      <c r="F18" s="14">
        <f t="shared" si="2"/>
        <v>176.5</v>
      </c>
      <c r="G18" s="13">
        <v>182</v>
      </c>
      <c r="H18" s="13">
        <v>207</v>
      </c>
      <c r="I18" s="13">
        <v>181</v>
      </c>
      <c r="J18" s="13">
        <v>136</v>
      </c>
      <c r="K18" s="13"/>
      <c r="L18" s="13"/>
      <c r="U18" s="116">
        <f t="shared" si="4"/>
        <v>706.207</v>
      </c>
    </row>
    <row r="19" spans="1:21" ht="13.5" customHeight="1">
      <c r="A19" s="131">
        <f>RANK(U19,$U$4:$U$186,0)+COUNTIF(U$3:U18,U19)</f>
        <v>129</v>
      </c>
      <c r="B19" s="111" t="str">
        <f ca="1">IF(INDEX(Setup!$H$2:$AO$42,(Setup!$F$31)+8,Setup!$E$31)&gt;0,INDEX(Setup!$H$2:$AO$42,(Setup!$F$31)+8,Setup!$E$31)," ")</f>
        <v xml:space="preserve"> </v>
      </c>
      <c r="C19" s="115" t="str">
        <f t="shared" si="14"/>
        <v>Culver-Stockton College</v>
      </c>
      <c r="D19" s="110">
        <f t="shared" si="0"/>
        <v>0</v>
      </c>
      <c r="E19" s="110">
        <f t="shared" si="1"/>
        <v>0</v>
      </c>
      <c r="F19" s="112" t="e">
        <f t="shared" si="2"/>
        <v>#DIV/0!</v>
      </c>
      <c r="G19" s="110"/>
      <c r="H19" s="110"/>
      <c r="I19" s="110"/>
      <c r="J19" s="110"/>
      <c r="K19" s="110"/>
      <c r="L19" s="110"/>
      <c r="M19" s="73"/>
      <c r="N19" s="73"/>
      <c r="O19" s="73"/>
      <c r="P19" s="73"/>
      <c r="Q19" s="73"/>
      <c r="R19" s="73"/>
      <c r="S19" s="121"/>
      <c r="T19" s="73"/>
      <c r="U19" s="116">
        <f t="shared" si="4"/>
        <v>0</v>
      </c>
    </row>
    <row r="20" spans="1:21" ht="13.5" customHeight="1">
      <c r="A20" s="130">
        <f>RANK(U20,$U$4:$U$186,0)+COUNTIF(U$3:U19,U20)</f>
        <v>110</v>
      </c>
      <c r="B20" s="28" t="str">
        <f ca="1">IF(INDEX(Setup!$H$2:$AO$42,(Setup!$F$32)+1,Setup!$E$32)&gt;0,INDEX(Setup!$H$2:$AO$42,(Setup!$F$32)+1,Setup!$E$32)," ")</f>
        <v>Jonah Starmer</v>
      </c>
      <c r="C20" s="114" t="str">
        <f>INDEX(Setup!$B$30:$B$69,MATCH('Mens All Events'!T20,Setup!$A$30:$A$69,0))</f>
        <v>Hastings College</v>
      </c>
      <c r="D20" s="13">
        <f t="shared" si="0"/>
        <v>535</v>
      </c>
      <c r="E20" s="13">
        <f t="shared" si="1"/>
        <v>3</v>
      </c>
      <c r="F20" s="14">
        <f t="shared" si="2"/>
        <v>178.33333333333334</v>
      </c>
      <c r="G20" s="13">
        <v>207</v>
      </c>
      <c r="H20" s="13">
        <v>160</v>
      </c>
      <c r="I20" s="13"/>
      <c r="J20" s="13"/>
      <c r="K20" s="15">
        <v>168</v>
      </c>
      <c r="L20" s="15"/>
      <c r="M20">
        <f>SUM(G20:G27)</f>
        <v>907</v>
      </c>
      <c r="N20">
        <f aca="true" t="shared" si="15" ref="N20">SUM(H20:H27)</f>
        <v>889</v>
      </c>
      <c r="O20">
        <f aca="true" t="shared" si="16" ref="O20">SUM(I20:I27)</f>
        <v>950</v>
      </c>
      <c r="P20">
        <f aca="true" t="shared" si="17" ref="P20">SUM(J20:J27)</f>
        <v>973</v>
      </c>
      <c r="Q20">
        <f aca="true" t="shared" si="18" ref="Q20">SUM(K20:K27)</f>
        <v>902</v>
      </c>
      <c r="R20">
        <f aca="true" t="shared" si="19" ref="R20">SUM(L20:L27)</f>
        <v>1023</v>
      </c>
      <c r="S20" s="120">
        <f>SUM(M20:R20)</f>
        <v>5644</v>
      </c>
      <c r="T20">
        <v>3</v>
      </c>
      <c r="U20" s="116">
        <f t="shared" si="4"/>
        <v>535.207</v>
      </c>
    </row>
    <row r="21" spans="1:21" ht="13.5" customHeight="1">
      <c r="A21" s="130">
        <f>RANK(U21,$U$4:$U$186,0)+COUNTIF(U$3:U20,U21)</f>
        <v>15</v>
      </c>
      <c r="B21" s="28" t="str">
        <f ca="1">IF(INDEX(Setup!$H$2:$AO$42,(Setup!$F$32)+2,Setup!$E$32)&gt;0,INDEX(Setup!$H$2:$AO$42,(Setup!$F$32)+2,Setup!$E$32)," ")</f>
        <v>Blake Earnest</v>
      </c>
      <c r="C21" s="114" t="str">
        <f>C20</f>
        <v>Hastings College</v>
      </c>
      <c r="D21" s="13">
        <f aca="true" t="shared" si="20" ref="D21:D24">SUM(G21:L21)</f>
        <v>1173</v>
      </c>
      <c r="E21" s="13">
        <f aca="true" t="shared" si="21" ref="E21:E24">COUNT(G21:L21)</f>
        <v>6</v>
      </c>
      <c r="F21" s="14">
        <f aca="true" t="shared" si="22" ref="F21:F24">AVERAGE(G21:L21)</f>
        <v>195.5</v>
      </c>
      <c r="G21" s="13">
        <v>179</v>
      </c>
      <c r="H21" s="13">
        <v>212</v>
      </c>
      <c r="I21" s="13">
        <v>190</v>
      </c>
      <c r="J21" s="13">
        <v>208</v>
      </c>
      <c r="K21" s="15">
        <v>168</v>
      </c>
      <c r="L21" s="15">
        <v>216</v>
      </c>
      <c r="U21" s="116">
        <f t="shared" si="4"/>
        <v>1173.2160000000001</v>
      </c>
    </row>
    <row r="22" spans="1:21" ht="13.5" customHeight="1">
      <c r="A22" s="130">
        <f>RANK(U22,$U$4:$U$186,0)+COUNTIF(U$3:U21,U22)</f>
        <v>54</v>
      </c>
      <c r="B22" s="28" t="str">
        <f ca="1">IF(INDEX(Setup!$H$2:$AO$42,(Setup!$F$32)+3,Setup!$E$32)&gt;0,INDEX(Setup!$H$2:$AO$42,(Setup!$F$32)+3,Setup!$E$32)," ")</f>
        <v>Marcel Mullen</v>
      </c>
      <c r="C22" s="114" t="str">
        <f aca="true" t="shared" si="23" ref="C22:C27">C21</f>
        <v>Hastings College</v>
      </c>
      <c r="D22" s="13">
        <f t="shared" si="20"/>
        <v>969</v>
      </c>
      <c r="E22" s="13">
        <f t="shared" si="21"/>
        <v>5</v>
      </c>
      <c r="F22" s="14">
        <f t="shared" si="22"/>
        <v>193.8</v>
      </c>
      <c r="G22" s="13">
        <v>222</v>
      </c>
      <c r="H22" s="13">
        <v>177</v>
      </c>
      <c r="I22" s="13">
        <v>203</v>
      </c>
      <c r="J22" s="13">
        <v>159</v>
      </c>
      <c r="K22" s="15"/>
      <c r="L22" s="15">
        <v>208</v>
      </c>
      <c r="U22" s="116">
        <f t="shared" si="4"/>
        <v>969.222</v>
      </c>
    </row>
    <row r="23" spans="1:21" ht="13.5" customHeight="1">
      <c r="A23" s="130">
        <f>RANK(U23,$U$4:$U$186,0)+COUNTIF(U$3:U22,U23)</f>
        <v>63</v>
      </c>
      <c r="B23" s="28" t="str">
        <f ca="1">IF(INDEX(Setup!$H$2:$AO$42,(Setup!$F$32)+4,Setup!$E$32)&gt;0,INDEX(Setup!$H$2:$AO$42,(Setup!$F$32)+4,Setup!$E$32)," ")</f>
        <v>Riley Johnson</v>
      </c>
      <c r="C23" s="114" t="str">
        <f t="shared" si="23"/>
        <v>Hastings College</v>
      </c>
      <c r="D23" s="13">
        <f t="shared" si="20"/>
        <v>923</v>
      </c>
      <c r="E23" s="13">
        <f t="shared" si="21"/>
        <v>5</v>
      </c>
      <c r="F23" s="14">
        <f t="shared" si="22"/>
        <v>184.6</v>
      </c>
      <c r="G23" s="13">
        <v>141</v>
      </c>
      <c r="H23" s="13"/>
      <c r="I23" s="13">
        <v>175</v>
      </c>
      <c r="J23" s="13">
        <v>202</v>
      </c>
      <c r="K23" s="15">
        <v>192</v>
      </c>
      <c r="L23" s="15">
        <v>213</v>
      </c>
      <c r="U23" s="116">
        <f t="shared" si="4"/>
        <v>923.213</v>
      </c>
    </row>
    <row r="24" spans="1:21" ht="13.5" customHeight="1">
      <c r="A24" s="130">
        <f>RANK(U24,$U$4:$U$186,0)+COUNTIF(U$3:U23,U24)</f>
        <v>58</v>
      </c>
      <c r="B24" s="28" t="str">
        <f ca="1">IF(INDEX(Setup!$H$2:$AO$42,(Setup!$F$32)+5,Setup!$E$32)&gt;0,INDEX(Setup!$H$2:$AO$42,(Setup!$F$32)+5,Setup!$E$32)," ")</f>
        <v>Landon Rodabaugh</v>
      </c>
      <c r="C24" s="114" t="str">
        <f t="shared" si="23"/>
        <v>Hastings College</v>
      </c>
      <c r="D24" s="13">
        <f t="shared" si="20"/>
        <v>938</v>
      </c>
      <c r="E24" s="13">
        <f t="shared" si="21"/>
        <v>5</v>
      </c>
      <c r="F24" s="14">
        <f t="shared" si="22"/>
        <v>187.6</v>
      </c>
      <c r="G24" s="13"/>
      <c r="H24" s="13">
        <v>157</v>
      </c>
      <c r="I24" s="13">
        <v>184</v>
      </c>
      <c r="J24" s="13">
        <v>194</v>
      </c>
      <c r="K24" s="15">
        <v>203</v>
      </c>
      <c r="L24" s="15">
        <v>200</v>
      </c>
      <c r="U24" s="116">
        <f t="shared" si="4"/>
        <v>938.203</v>
      </c>
    </row>
    <row r="25" spans="1:21" ht="13.5" customHeight="1">
      <c r="A25" s="130">
        <f>RANK(U25,$U$4:$U$186,0)+COUNTIF(U$3:U24,U25)</f>
        <v>30</v>
      </c>
      <c r="B25" s="28" t="str">
        <f ca="1">IF(INDEX(Setup!$H$2:$AO$42,(Setup!$F$32)+6,Setup!$E$32)&gt;0,INDEX(Setup!$H$2:$AO$42,(Setup!$F$32)+6,Setup!$E$32)," ")</f>
        <v>Corey Luce</v>
      </c>
      <c r="C25" s="114" t="str">
        <f t="shared" si="23"/>
        <v>Hastings College</v>
      </c>
      <c r="D25" s="13">
        <f t="shared" si="0"/>
        <v>1106</v>
      </c>
      <c r="E25" s="13">
        <f t="shared" si="1"/>
        <v>6</v>
      </c>
      <c r="F25" s="14">
        <f t="shared" si="2"/>
        <v>184.33333333333334</v>
      </c>
      <c r="G25" s="13">
        <v>158</v>
      </c>
      <c r="H25" s="13">
        <v>183</v>
      </c>
      <c r="I25" s="13">
        <v>198</v>
      </c>
      <c r="J25" s="13">
        <v>210</v>
      </c>
      <c r="K25" s="13">
        <v>171</v>
      </c>
      <c r="L25" s="13">
        <v>186</v>
      </c>
      <c r="U25" s="116">
        <f t="shared" si="4"/>
        <v>1106.21</v>
      </c>
    </row>
    <row r="26" spans="1:21" ht="13.5" customHeight="1">
      <c r="A26" s="130">
        <f>RANK(U26,$U$4:$U$186,0)+COUNTIF(U$3:U25,U26)</f>
        <v>130</v>
      </c>
      <c r="B26" s="28" t="str">
        <f ca="1">IF(INDEX(Setup!$H$2:$AO$42,(Setup!$F$32)+7,Setup!$E$32)&gt;0,INDEX(Setup!$H$2:$AO$42,(Setup!$F$32)+7,Setup!$E$32)," ")</f>
        <v xml:space="preserve"> </v>
      </c>
      <c r="C26" s="114" t="str">
        <f t="shared" si="23"/>
        <v>Hastings College</v>
      </c>
      <c r="D26" s="15">
        <f t="shared" si="0"/>
        <v>0</v>
      </c>
      <c r="E26" s="15">
        <f t="shared" si="1"/>
        <v>0</v>
      </c>
      <c r="F26" s="31" t="e">
        <f t="shared" si="2"/>
        <v>#DIV/0!</v>
      </c>
      <c r="G26" s="13"/>
      <c r="H26" s="13"/>
      <c r="I26" s="13"/>
      <c r="J26" s="13"/>
      <c r="K26" s="13"/>
      <c r="L26" s="13"/>
      <c r="U26" s="116">
        <f t="shared" si="4"/>
        <v>0</v>
      </c>
    </row>
    <row r="27" spans="1:21" ht="13.5" customHeight="1">
      <c r="A27" s="131">
        <f>RANK(U27,$U$4:$U$186,0)+COUNTIF(U$3:U26,U27)</f>
        <v>131</v>
      </c>
      <c r="B27" s="111" t="str">
        <f ca="1">IF(INDEX(Setup!$H$2:$AO$42,(Setup!$F$32)+8,Setup!$E$32)&gt;0,INDEX(Setup!$H$2:$AO$42,(Setup!$F$32)+8,Setup!$E$32)," ")</f>
        <v xml:space="preserve"> </v>
      </c>
      <c r="C27" s="115" t="str">
        <f t="shared" si="23"/>
        <v>Hastings College</v>
      </c>
      <c r="D27" s="110">
        <f t="shared" si="0"/>
        <v>0</v>
      </c>
      <c r="E27" s="110">
        <f t="shared" si="1"/>
        <v>0</v>
      </c>
      <c r="F27" s="112" t="e">
        <f t="shared" si="2"/>
        <v>#DIV/0!</v>
      </c>
      <c r="G27" s="110"/>
      <c r="H27" s="110"/>
      <c r="I27" s="110"/>
      <c r="J27" s="110"/>
      <c r="K27" s="110"/>
      <c r="L27" s="110"/>
      <c r="M27" s="73"/>
      <c r="N27" s="73"/>
      <c r="O27" s="73"/>
      <c r="P27" s="73"/>
      <c r="Q27" s="73"/>
      <c r="R27" s="73"/>
      <c r="S27" s="121"/>
      <c r="T27" s="73"/>
      <c r="U27" s="116">
        <f t="shared" si="4"/>
        <v>0</v>
      </c>
    </row>
    <row r="28" spans="1:21" ht="13.5" customHeight="1">
      <c r="A28" s="130">
        <f>RANK(U28,$U$4:$U$186,0)+COUNTIF(U$3:U27,U28)</f>
        <v>117</v>
      </c>
      <c r="B28" s="28" t="str">
        <f ca="1">IF(INDEX(Setup!$H$2:$AO$42,(Setup!$F$33)+1,Setup!$E$33)&gt;0,INDEX(Setup!$H$2:$AO$42,(Setup!$F$33)+1,Setup!$E$33)," ")</f>
        <v>Kevin Curttright</v>
      </c>
      <c r="C28" s="114" t="str">
        <f>INDEX(Setup!$B$30:$B$69,MATCH('Mens All Events'!T28,Setup!$A$30:$A$69,0))</f>
        <v>Culver-Stockton College JV</v>
      </c>
      <c r="D28" s="13">
        <f t="shared" si="0"/>
        <v>478</v>
      </c>
      <c r="E28" s="13">
        <f t="shared" si="1"/>
        <v>3</v>
      </c>
      <c r="F28" s="14">
        <f t="shared" si="2"/>
        <v>159.33333333333334</v>
      </c>
      <c r="G28" s="13"/>
      <c r="H28" s="13"/>
      <c r="I28" s="13">
        <v>159</v>
      </c>
      <c r="J28" s="13">
        <v>164</v>
      </c>
      <c r="K28" s="13">
        <v>155</v>
      </c>
      <c r="L28" s="13"/>
      <c r="M28">
        <f>SUM(G28:G35)</f>
        <v>851</v>
      </c>
      <c r="N28">
        <f aca="true" t="shared" si="24" ref="N28">SUM(H28:H35)</f>
        <v>839</v>
      </c>
      <c r="O28">
        <f aca="true" t="shared" si="25" ref="O28">SUM(I28:I35)</f>
        <v>802</v>
      </c>
      <c r="P28">
        <f aca="true" t="shared" si="26" ref="P28">SUM(J28:J35)</f>
        <v>859</v>
      </c>
      <c r="Q28">
        <f aca="true" t="shared" si="27" ref="Q28">SUM(K28:K35)</f>
        <v>958</v>
      </c>
      <c r="R28">
        <f aca="true" t="shared" si="28" ref="R28">SUM(L28:L35)</f>
        <v>834</v>
      </c>
      <c r="S28" s="120">
        <f>SUM(M28:R28)</f>
        <v>5143</v>
      </c>
      <c r="T28">
        <v>4</v>
      </c>
      <c r="U28" s="116">
        <f t="shared" si="4"/>
        <v>478.164</v>
      </c>
    </row>
    <row r="29" spans="1:21" ht="13.5" customHeight="1">
      <c r="A29" s="130">
        <f>RANK(U29,$U$4:$U$186,0)+COUNTIF(U$3:U28,U29)</f>
        <v>80</v>
      </c>
      <c r="B29" s="28" t="str">
        <f ca="1">IF(INDEX(Setup!$H$2:$AO$42,(Setup!$F$33)+2,Setup!$E$33)&gt;0,INDEX(Setup!$H$2:$AO$42,(Setup!$F$33)+2,Setup!$E$33)," ")</f>
        <v>Bryce Palmer</v>
      </c>
      <c r="C29" s="114" t="str">
        <f>C28</f>
        <v>Culver-Stockton College JV</v>
      </c>
      <c r="D29" s="13">
        <f t="shared" si="0"/>
        <v>820</v>
      </c>
      <c r="E29" s="13">
        <f t="shared" si="1"/>
        <v>5</v>
      </c>
      <c r="F29" s="14">
        <f t="shared" si="2"/>
        <v>164</v>
      </c>
      <c r="G29" s="13">
        <v>136</v>
      </c>
      <c r="H29" s="13">
        <v>148</v>
      </c>
      <c r="I29" s="13"/>
      <c r="J29" s="13">
        <v>171</v>
      </c>
      <c r="K29" s="13">
        <v>179</v>
      </c>
      <c r="L29" s="13">
        <v>186</v>
      </c>
      <c r="U29" s="116">
        <f t="shared" si="4"/>
        <v>820.186</v>
      </c>
    </row>
    <row r="30" spans="1:21" ht="13.5" customHeight="1">
      <c r="A30" s="130">
        <f>RANK(U30,$U$4:$U$186,0)+COUNTIF(U$3:U29,U30)</f>
        <v>94</v>
      </c>
      <c r="B30" s="28" t="str">
        <f ca="1">IF(INDEX(Setup!$H$2:$AO$42,(Setup!$F$33)+3,Setup!$E$33)&gt;0,INDEX(Setup!$H$2:$AO$42,(Setup!$F$33)+3,Setup!$E$33)," ")</f>
        <v>Chris Peter</v>
      </c>
      <c r="C30" s="114" t="str">
        <f aca="true" t="shared" si="29" ref="C30:C35">C29</f>
        <v>Culver-Stockton College JV</v>
      </c>
      <c r="D30" s="13">
        <f t="shared" si="0"/>
        <v>689</v>
      </c>
      <c r="E30" s="13">
        <f t="shared" si="1"/>
        <v>4</v>
      </c>
      <c r="F30" s="14">
        <f t="shared" si="2"/>
        <v>172.25</v>
      </c>
      <c r="G30" s="13">
        <v>171</v>
      </c>
      <c r="H30" s="13">
        <v>184</v>
      </c>
      <c r="I30" s="13">
        <v>153</v>
      </c>
      <c r="J30" s="13"/>
      <c r="K30" s="13">
        <v>181</v>
      </c>
      <c r="L30" s="13"/>
      <c r="U30" s="116">
        <f t="shared" si="4"/>
        <v>689.184</v>
      </c>
    </row>
    <row r="31" spans="1:21" ht="13.5" customHeight="1">
      <c r="A31" s="130">
        <f>RANK(U31,$U$4:$U$186,0)+COUNTIF(U$3:U30,U31)</f>
        <v>59</v>
      </c>
      <c r="B31" s="28" t="str">
        <f ca="1">IF(INDEX(Setup!$H$2:$AO$42,(Setup!$F$33)+4,Setup!$E$33)&gt;0,INDEX(Setup!$H$2:$AO$42,(Setup!$F$33)+4,Setup!$E$33)," ")</f>
        <v>Edward Herrera</v>
      </c>
      <c r="C31" s="114" t="str">
        <f t="shared" si="29"/>
        <v>Culver-Stockton College JV</v>
      </c>
      <c r="D31" s="13">
        <f aca="true" t="shared" si="30" ref="D31">SUM(G31:L31)</f>
        <v>937</v>
      </c>
      <c r="E31" s="13">
        <f aca="true" t="shared" si="31" ref="E31">COUNT(G31:L31)</f>
        <v>5</v>
      </c>
      <c r="F31" s="14">
        <f aca="true" t="shared" si="32" ref="F31">AVERAGE(G31:L31)</f>
        <v>187.4</v>
      </c>
      <c r="G31" s="13">
        <v>204</v>
      </c>
      <c r="H31" s="13">
        <v>144</v>
      </c>
      <c r="I31" s="13"/>
      <c r="J31" s="13">
        <v>173</v>
      </c>
      <c r="K31" s="13">
        <v>220</v>
      </c>
      <c r="L31" s="13">
        <v>196</v>
      </c>
      <c r="U31" s="116">
        <f t="shared" si="4"/>
        <v>937.22</v>
      </c>
    </row>
    <row r="32" spans="1:21" ht="13.5" customHeight="1">
      <c r="A32" s="130">
        <f>RANK(U32,$U$4:$U$186,0)+COUNTIF(U$3:U31,U32)</f>
        <v>113</v>
      </c>
      <c r="B32" s="28" t="str">
        <f ca="1">IF(INDEX(Setup!$H$2:$AO$42,(Setup!$F$33)+5,Setup!$E$33)&gt;0,INDEX(Setup!$H$2:$AO$42,(Setup!$F$33)+5,Setup!$E$33)," ")</f>
        <v>Pierre Liddell</v>
      </c>
      <c r="C32" s="114" t="str">
        <f t="shared" si="29"/>
        <v>Culver-Stockton College JV</v>
      </c>
      <c r="D32" s="13">
        <f t="shared" si="0"/>
        <v>522</v>
      </c>
      <c r="E32" s="13">
        <f t="shared" si="1"/>
        <v>3</v>
      </c>
      <c r="F32" s="14">
        <f t="shared" si="2"/>
        <v>174</v>
      </c>
      <c r="G32" s="13"/>
      <c r="H32" s="13"/>
      <c r="I32" s="13">
        <v>175</v>
      </c>
      <c r="J32" s="13">
        <v>192</v>
      </c>
      <c r="K32" s="13"/>
      <c r="L32" s="13">
        <v>155</v>
      </c>
      <c r="U32" s="116">
        <f t="shared" si="4"/>
        <v>522.192</v>
      </c>
    </row>
    <row r="33" spans="1:21" ht="13.5" customHeight="1">
      <c r="A33" s="130">
        <f>RANK(U33,$U$4:$U$186,0)+COUNTIF(U$3:U32,U33)</f>
        <v>77</v>
      </c>
      <c r="B33" s="28" t="str">
        <f ca="1">IF(INDEX(Setup!$H$2:$AO$42,(Setup!$F$33)+6,Setup!$E$33)&gt;0,INDEX(Setup!$H$2:$AO$42,(Setup!$F$33)+6,Setup!$E$33)," ")</f>
        <v>Trenton Branson</v>
      </c>
      <c r="C33" s="114" t="str">
        <f t="shared" si="29"/>
        <v>Culver-Stockton College JV</v>
      </c>
      <c r="D33" s="13">
        <f t="shared" si="0"/>
        <v>828</v>
      </c>
      <c r="E33" s="13">
        <f t="shared" si="1"/>
        <v>5</v>
      </c>
      <c r="F33" s="14">
        <f t="shared" si="2"/>
        <v>165.6</v>
      </c>
      <c r="G33" s="13">
        <v>183</v>
      </c>
      <c r="H33" s="13">
        <v>169</v>
      </c>
      <c r="I33" s="13">
        <v>170</v>
      </c>
      <c r="J33" s="13">
        <v>159</v>
      </c>
      <c r="K33" s="13"/>
      <c r="L33" s="13">
        <v>147</v>
      </c>
      <c r="U33" s="116">
        <f t="shared" si="4"/>
        <v>828.183</v>
      </c>
    </row>
    <row r="34" spans="1:21" ht="13.5" customHeight="1">
      <c r="A34" s="130">
        <f>RANK(U34,$U$4:$U$186,0)+COUNTIF(U$3:U33,U34)</f>
        <v>73</v>
      </c>
      <c r="B34" s="28" t="str">
        <f ca="1">IF(INDEX(Setup!$H$2:$AO$42,(Setup!$F$33)+7,Setup!$E$33)&gt;0,INDEX(Setup!$H$2:$AO$42,(Setup!$F$33)+7,Setup!$E$33)," ")</f>
        <v>Malik Webb</v>
      </c>
      <c r="C34" s="114" t="str">
        <f t="shared" si="29"/>
        <v>Culver-Stockton College JV</v>
      </c>
      <c r="D34" s="13">
        <f t="shared" si="0"/>
        <v>869</v>
      </c>
      <c r="E34" s="13">
        <f t="shared" si="1"/>
        <v>5</v>
      </c>
      <c r="F34" s="14">
        <f t="shared" si="2"/>
        <v>173.8</v>
      </c>
      <c r="G34" s="13">
        <v>157</v>
      </c>
      <c r="H34" s="13">
        <v>194</v>
      </c>
      <c r="I34" s="13">
        <v>145</v>
      </c>
      <c r="J34" s="13"/>
      <c r="K34" s="13">
        <v>223</v>
      </c>
      <c r="L34" s="13">
        <v>150</v>
      </c>
      <c r="U34" s="116">
        <f t="shared" si="4"/>
        <v>869.2230000000001</v>
      </c>
    </row>
    <row r="35" spans="1:21" ht="13.5" customHeight="1">
      <c r="A35" s="131">
        <f>RANK(U35,$U$4:$U$186,0)+COUNTIF(U$3:U34,U35)</f>
        <v>132</v>
      </c>
      <c r="B35" s="111" t="str">
        <f ca="1">IF(INDEX(Setup!$H$2:$AO$42,(Setup!$F$33)+8,Setup!$E$33)&gt;0,INDEX(Setup!$H$2:$AO$42,(Setup!$F$33)+8,Setup!$E$33)," ")</f>
        <v xml:space="preserve"> </v>
      </c>
      <c r="C35" s="115" t="str">
        <f t="shared" si="29"/>
        <v>Culver-Stockton College JV</v>
      </c>
      <c r="D35" s="110">
        <f t="shared" si="0"/>
        <v>0</v>
      </c>
      <c r="E35" s="110">
        <f t="shared" si="1"/>
        <v>0</v>
      </c>
      <c r="F35" s="112" t="e">
        <f t="shared" si="2"/>
        <v>#DIV/0!</v>
      </c>
      <c r="G35" s="110"/>
      <c r="H35" s="110"/>
      <c r="I35" s="110"/>
      <c r="J35" s="110"/>
      <c r="K35" s="110"/>
      <c r="L35" s="110"/>
      <c r="M35" s="73"/>
      <c r="N35" s="73"/>
      <c r="O35" s="73"/>
      <c r="P35" s="73"/>
      <c r="Q35" s="73"/>
      <c r="R35" s="73"/>
      <c r="S35" s="121"/>
      <c r="T35" s="73"/>
      <c r="U35" s="116">
        <f t="shared" si="4"/>
        <v>0</v>
      </c>
    </row>
    <row r="36" spans="1:21" ht="13.5" customHeight="1">
      <c r="A36" s="130">
        <f>RANK(U36,$U$4:$U$186,0)+COUNTIF(U$3:U35,U36)</f>
        <v>62</v>
      </c>
      <c r="B36" s="28" t="str">
        <f ca="1">IF(INDEX(Setup!$H$2:$AO$42,(Setup!$F$34)+1,Setup!$E$34)&gt;0,INDEX(Setup!$H$2:$AO$42,(Setup!$F$34)+1,Setup!$E$34)," ")</f>
        <v>Trenton Johnston</v>
      </c>
      <c r="C36" s="114" t="str">
        <f>INDEX(Setup!$B$30:$B$69,MATCH('Mens All Events'!T36,Setup!$A$30:$A$69,0))</f>
        <v>Hastings College JV</v>
      </c>
      <c r="D36" s="13">
        <f t="shared" si="0"/>
        <v>928</v>
      </c>
      <c r="E36" s="13">
        <f t="shared" si="1"/>
        <v>5</v>
      </c>
      <c r="F36" s="14">
        <f t="shared" si="2"/>
        <v>185.6</v>
      </c>
      <c r="G36" s="13">
        <v>194</v>
      </c>
      <c r="H36" s="13">
        <v>193</v>
      </c>
      <c r="I36" s="13">
        <v>190</v>
      </c>
      <c r="J36" s="13">
        <v>199</v>
      </c>
      <c r="K36" s="13">
        <v>152</v>
      </c>
      <c r="L36" s="13"/>
      <c r="M36">
        <f>SUM(G36:G43)</f>
        <v>915</v>
      </c>
      <c r="N36">
        <f aca="true" t="shared" si="33" ref="N36">SUM(H36:H43)</f>
        <v>953</v>
      </c>
      <c r="O36">
        <f aca="true" t="shared" si="34" ref="O36">SUM(I36:I43)</f>
        <v>929</v>
      </c>
      <c r="P36">
        <f aca="true" t="shared" si="35" ref="P36">SUM(J36:J43)</f>
        <v>915</v>
      </c>
      <c r="Q36">
        <f aca="true" t="shared" si="36" ref="Q36">SUM(K36:K43)</f>
        <v>842</v>
      </c>
      <c r="R36">
        <f aca="true" t="shared" si="37" ref="R36">SUM(L36:L43)</f>
        <v>834</v>
      </c>
      <c r="S36" s="120">
        <f>SUM(M36:R36)</f>
        <v>5388</v>
      </c>
      <c r="T36">
        <v>5</v>
      </c>
      <c r="U36" s="116">
        <f t="shared" si="4"/>
        <v>928.1990000000001</v>
      </c>
    </row>
    <row r="37" spans="1:21" ht="13.5" customHeight="1">
      <c r="A37" s="130">
        <f>RANK(U37,$U$4:$U$186,0)+COUNTIF(U$3:U36,U37)</f>
        <v>17</v>
      </c>
      <c r="B37" s="28" t="str">
        <f ca="1">IF(INDEX(Setup!$H$2:$AO$42,(Setup!$F$34)+2,Setup!$E$34)&gt;0,INDEX(Setup!$H$2:$AO$42,(Setup!$F$34)+2,Setup!$E$34)," ")</f>
        <v>Jarod Zikmund</v>
      </c>
      <c r="C37" s="114" t="str">
        <f>C36</f>
        <v>Hastings College JV</v>
      </c>
      <c r="D37" s="13">
        <f t="shared" si="0"/>
        <v>1156</v>
      </c>
      <c r="E37" s="13">
        <f t="shared" si="1"/>
        <v>6</v>
      </c>
      <c r="F37" s="14">
        <f t="shared" si="2"/>
        <v>192.66666666666666</v>
      </c>
      <c r="G37" s="13">
        <v>189</v>
      </c>
      <c r="H37" s="13">
        <v>219</v>
      </c>
      <c r="I37" s="13">
        <v>195</v>
      </c>
      <c r="J37" s="13">
        <v>205</v>
      </c>
      <c r="K37" s="13">
        <v>190</v>
      </c>
      <c r="L37" s="13">
        <v>158</v>
      </c>
      <c r="U37" s="116">
        <f t="shared" si="4"/>
        <v>1156.219</v>
      </c>
    </row>
    <row r="38" spans="1:21" ht="13.5" customHeight="1">
      <c r="A38" s="130">
        <f>RANK(U38,$U$4:$U$186,0)+COUNTIF(U$3:U37,U38)</f>
        <v>36</v>
      </c>
      <c r="B38" s="28" t="str">
        <f ca="1">IF(INDEX(Setup!$H$2:$AO$42,(Setup!$F$34)+3,Setup!$E$34)&gt;0,INDEX(Setup!$H$2:$AO$42,(Setup!$F$34)+3,Setup!$E$34)," ")</f>
        <v>Noah Hergenreder</v>
      </c>
      <c r="C38" s="114" t="str">
        <f aca="true" t="shared" si="38" ref="C38:C43">C37</f>
        <v>Hastings College JV</v>
      </c>
      <c r="D38" s="13">
        <f aca="true" t="shared" si="39" ref="D38:D39">SUM(G38:L38)</f>
        <v>1073</v>
      </c>
      <c r="E38" s="13">
        <f aca="true" t="shared" si="40" ref="E38:E39">COUNT(G38:L38)</f>
        <v>6</v>
      </c>
      <c r="F38" s="14">
        <f aca="true" t="shared" si="41" ref="F38:F39">AVERAGE(G38:L38)</f>
        <v>178.83333333333334</v>
      </c>
      <c r="G38" s="13">
        <v>168</v>
      </c>
      <c r="H38" s="13">
        <v>183</v>
      </c>
      <c r="I38" s="13">
        <v>175</v>
      </c>
      <c r="J38" s="13">
        <v>187</v>
      </c>
      <c r="K38" s="13">
        <v>168</v>
      </c>
      <c r="L38" s="13">
        <v>192</v>
      </c>
      <c r="U38" s="116">
        <f t="shared" si="4"/>
        <v>1073.192</v>
      </c>
    </row>
    <row r="39" spans="1:21" ht="13.5" customHeight="1">
      <c r="A39" s="130">
        <f>RANK(U39,$U$4:$U$186,0)+COUNTIF(U$3:U38,U39)</f>
        <v>103</v>
      </c>
      <c r="B39" s="28" t="str">
        <f ca="1">IF(INDEX(Setup!$H$2:$AO$42,(Setup!$F$34)+4,Setup!$E$34)&gt;0,INDEX(Setup!$H$2:$AO$42,(Setup!$F$34)+4,Setup!$E$34)," ")</f>
        <v>Wyatt Davis</v>
      </c>
      <c r="C39" s="114" t="str">
        <f t="shared" si="38"/>
        <v>Hastings College JV</v>
      </c>
      <c r="D39" s="13">
        <f t="shared" si="39"/>
        <v>633</v>
      </c>
      <c r="E39" s="13">
        <f t="shared" si="40"/>
        <v>4</v>
      </c>
      <c r="F39" s="14">
        <f t="shared" si="41"/>
        <v>158.25</v>
      </c>
      <c r="G39" s="13"/>
      <c r="H39" s="13">
        <v>153</v>
      </c>
      <c r="I39" s="13"/>
      <c r="J39" s="13">
        <v>171</v>
      </c>
      <c r="K39" s="13">
        <v>162</v>
      </c>
      <c r="L39" s="13">
        <v>147</v>
      </c>
      <c r="U39" s="116">
        <f t="shared" si="4"/>
        <v>633.171</v>
      </c>
    </row>
    <row r="40" spans="1:21" ht="13.5" customHeight="1">
      <c r="A40" s="130">
        <f>RANK(U40,$U$4:$U$186,0)+COUNTIF(U$3:U39,U40)</f>
        <v>66</v>
      </c>
      <c r="B40" s="28" t="str">
        <f ca="1">IF(INDEX(Setup!$H$2:$AO$42,(Setup!$F$34)+5,Setup!$E$34)&gt;0,INDEX(Setup!$H$2:$AO$42,(Setup!$F$34)+5,Setup!$E$34)," ")</f>
        <v>Evan Pitt</v>
      </c>
      <c r="C40" s="114" t="str">
        <f t="shared" si="38"/>
        <v>Hastings College JV</v>
      </c>
      <c r="D40" s="13">
        <f t="shared" si="0"/>
        <v>912</v>
      </c>
      <c r="E40" s="13">
        <f t="shared" si="1"/>
        <v>5</v>
      </c>
      <c r="F40" s="14">
        <f t="shared" si="2"/>
        <v>182.4</v>
      </c>
      <c r="G40" s="13">
        <v>206</v>
      </c>
      <c r="H40" s="13">
        <v>205</v>
      </c>
      <c r="I40" s="13">
        <v>164</v>
      </c>
      <c r="J40" s="13"/>
      <c r="K40" s="13">
        <v>170</v>
      </c>
      <c r="L40" s="13">
        <v>167</v>
      </c>
      <c r="U40" s="116">
        <f t="shared" si="4"/>
        <v>912.206</v>
      </c>
    </row>
    <row r="41" spans="1:21" ht="13.5" customHeight="1">
      <c r="A41" s="130">
        <f>RANK(U41,$U$4:$U$186,0)+COUNTIF(U$3:U40,U41)</f>
        <v>96</v>
      </c>
      <c r="B41" s="28" t="str">
        <f ca="1">IF(INDEX(Setup!$H$2:$AO$42,(Setup!$F$34)+6,Setup!$E$34)&gt;0,INDEX(Setup!$H$2:$AO$42,(Setup!$F$34)+6,Setup!$E$34)," ")</f>
        <v>Trevor Kraft</v>
      </c>
      <c r="C41" s="114" t="str">
        <f t="shared" si="38"/>
        <v>Hastings College JV</v>
      </c>
      <c r="D41" s="13">
        <f t="shared" si="0"/>
        <v>686</v>
      </c>
      <c r="E41" s="13">
        <f t="shared" si="1"/>
        <v>4</v>
      </c>
      <c r="F41" s="14">
        <f t="shared" si="2"/>
        <v>171.5</v>
      </c>
      <c r="G41" s="13">
        <v>158</v>
      </c>
      <c r="H41" s="13"/>
      <c r="I41" s="13">
        <v>205</v>
      </c>
      <c r="J41" s="13">
        <v>153</v>
      </c>
      <c r="K41" s="13"/>
      <c r="L41" s="13">
        <v>170</v>
      </c>
      <c r="U41" s="116">
        <f t="shared" si="4"/>
        <v>686.205</v>
      </c>
    </row>
    <row r="42" spans="1:21" ht="13.5" customHeight="1">
      <c r="A42" s="130">
        <f>RANK(U42,$U$4:$U$186,0)+COUNTIF(U$3:U41,U42)</f>
        <v>133</v>
      </c>
      <c r="B42" s="28" t="str">
        <f ca="1">IF(INDEX(Setup!$H$2:$AO$42,(Setup!$F$34)+7,Setup!$E$34)&gt;0,INDEX(Setup!$H$2:$AO$42,(Setup!$F$34)+7,Setup!$E$34)," ")</f>
        <v xml:space="preserve"> </v>
      </c>
      <c r="C42" s="114" t="str">
        <f t="shared" si="38"/>
        <v>Hastings College JV</v>
      </c>
      <c r="D42" s="15">
        <f t="shared" si="0"/>
        <v>0</v>
      </c>
      <c r="E42" s="15">
        <f t="shared" si="1"/>
        <v>0</v>
      </c>
      <c r="F42" s="23" t="e">
        <f t="shared" si="2"/>
        <v>#DIV/0!</v>
      </c>
      <c r="G42" s="15"/>
      <c r="H42" s="15"/>
      <c r="I42" s="15"/>
      <c r="J42" s="15"/>
      <c r="K42" s="15"/>
      <c r="L42" s="15"/>
      <c r="U42" s="116">
        <f t="shared" si="4"/>
        <v>0</v>
      </c>
    </row>
    <row r="43" spans="1:21" ht="13.5" customHeight="1">
      <c r="A43" s="131">
        <f>RANK(U43,$U$4:$U$186,0)+COUNTIF(U$3:U42,U43)</f>
        <v>134</v>
      </c>
      <c r="B43" s="111" t="str">
        <f ca="1">IF(INDEX(Setup!$H$2:$AO$42,(Setup!$F$34)+8,Setup!$E$34)&gt;0,INDEX(Setup!$H$2:$AO$42,(Setup!$F$34)+8,Setup!$E$34)," ")</f>
        <v xml:space="preserve"> </v>
      </c>
      <c r="C43" s="115" t="str">
        <f t="shared" si="38"/>
        <v>Hastings College JV</v>
      </c>
      <c r="D43" s="110">
        <f t="shared" si="0"/>
        <v>0</v>
      </c>
      <c r="E43" s="110">
        <f t="shared" si="1"/>
        <v>0</v>
      </c>
      <c r="F43" s="112" t="e">
        <f t="shared" si="2"/>
        <v>#DIV/0!</v>
      </c>
      <c r="G43" s="110"/>
      <c r="H43" s="110"/>
      <c r="I43" s="110"/>
      <c r="J43" s="110"/>
      <c r="K43" s="110"/>
      <c r="L43" s="110"/>
      <c r="M43" s="73"/>
      <c r="N43" s="73"/>
      <c r="O43" s="73"/>
      <c r="P43" s="73"/>
      <c r="Q43" s="73"/>
      <c r="R43" s="73"/>
      <c r="S43" s="121"/>
      <c r="T43" s="73"/>
      <c r="U43" s="116">
        <f t="shared" si="4"/>
        <v>0</v>
      </c>
    </row>
    <row r="44" spans="1:21" ht="13.5" customHeight="1">
      <c r="A44" s="130">
        <f>RANK(U44,$U$4:$U$186,0)+COUNTIF(U$3:U43,U44)</f>
        <v>69</v>
      </c>
      <c r="B44" s="28" t="str">
        <f ca="1">IF(INDEX(Setup!$H$2:$AO$42,(Setup!$F$35)+1,Setup!$E$35)&gt;0,INDEX(Setup!$H$2:$AO$42,(Setup!$F$35)+1,Setup!$E$35)," ")</f>
        <v>Brandon Freese</v>
      </c>
      <c r="C44" s="114" t="str">
        <f>INDEX(Setup!$B$30:$B$69,MATCH('Mens All Events'!T44,Setup!$A$30:$A$69,0))</f>
        <v>Iowa Central Community College</v>
      </c>
      <c r="D44" s="13">
        <f t="shared" si="0"/>
        <v>897</v>
      </c>
      <c r="E44" s="13">
        <f t="shared" si="1"/>
        <v>5</v>
      </c>
      <c r="F44" s="14">
        <f t="shared" si="2"/>
        <v>179.4</v>
      </c>
      <c r="G44" s="13">
        <v>219</v>
      </c>
      <c r="H44" s="13">
        <v>166</v>
      </c>
      <c r="I44" s="13">
        <v>172</v>
      </c>
      <c r="J44" s="13">
        <v>180</v>
      </c>
      <c r="K44" s="15">
        <v>160</v>
      </c>
      <c r="L44" s="13"/>
      <c r="M44">
        <f>SUM(G44:G51)</f>
        <v>941</v>
      </c>
      <c r="N44">
        <f aca="true" t="shared" si="42" ref="N44">SUM(H44:H51)</f>
        <v>906</v>
      </c>
      <c r="O44">
        <f aca="true" t="shared" si="43" ref="O44">SUM(I44:I51)</f>
        <v>906</v>
      </c>
      <c r="P44">
        <f aca="true" t="shared" si="44" ref="P44">SUM(J44:J51)</f>
        <v>990</v>
      </c>
      <c r="Q44">
        <f aca="true" t="shared" si="45" ref="Q44">SUM(K44:K51)</f>
        <v>860</v>
      </c>
      <c r="R44">
        <f aca="true" t="shared" si="46" ref="R44">SUM(L44:L51)</f>
        <v>813</v>
      </c>
      <c r="S44" s="120">
        <f>SUM(M44:R44)</f>
        <v>5416</v>
      </c>
      <c r="T44">
        <v>6</v>
      </c>
      <c r="U44" s="116">
        <f t="shared" si="4"/>
        <v>897.219</v>
      </c>
    </row>
    <row r="45" spans="1:21" ht="13.5" customHeight="1">
      <c r="A45" s="130">
        <f>RANK(U45,$U$4:$U$186,0)+COUNTIF(U$3:U44,U45)</f>
        <v>115</v>
      </c>
      <c r="B45" s="28" t="str">
        <f ca="1">IF(INDEX(Setup!$H$2:$AO$42,(Setup!$F$35)+2,Setup!$E$35)&gt;0,INDEX(Setup!$H$2:$AO$42,(Setup!$F$35)+2,Setup!$E$35)," ")</f>
        <v>Alec Dudley</v>
      </c>
      <c r="C45" s="114" t="str">
        <f>C44</f>
        <v>Iowa Central Community College</v>
      </c>
      <c r="D45" s="13">
        <f aca="true" t="shared" si="47" ref="D45:D47">SUM(G45:L45)</f>
        <v>497</v>
      </c>
      <c r="E45" s="13">
        <f aca="true" t="shared" si="48" ref="E45:E47">COUNT(G45:L45)</f>
        <v>3</v>
      </c>
      <c r="F45" s="14">
        <f aca="true" t="shared" si="49" ref="F45:F47">AVERAGE(G45:L45)</f>
        <v>165.66666666666666</v>
      </c>
      <c r="G45" s="13">
        <v>195</v>
      </c>
      <c r="H45" s="13">
        <v>155</v>
      </c>
      <c r="I45" s="13"/>
      <c r="J45" s="13"/>
      <c r="K45" s="15"/>
      <c r="L45" s="13">
        <v>147</v>
      </c>
      <c r="U45" s="116">
        <f t="shared" si="4"/>
        <v>497.195</v>
      </c>
    </row>
    <row r="46" spans="1:21" ht="13.5" customHeight="1">
      <c r="A46" s="130">
        <f>RANK(U46,$U$4:$U$186,0)+COUNTIF(U$3:U45,U46)</f>
        <v>27</v>
      </c>
      <c r="B46" s="28" t="str">
        <f ca="1">IF(INDEX(Setup!$H$2:$AO$42,(Setup!$F$35)+3,Setup!$E$35)&gt;0,INDEX(Setup!$H$2:$AO$42,(Setup!$F$35)+3,Setup!$E$35)," ")</f>
        <v>Caleb Hala</v>
      </c>
      <c r="C46" s="114" t="str">
        <f aca="true" t="shared" si="50" ref="C46:C51">C45</f>
        <v>Iowa Central Community College</v>
      </c>
      <c r="D46" s="13">
        <f t="shared" si="47"/>
        <v>1122</v>
      </c>
      <c r="E46" s="13">
        <f t="shared" si="48"/>
        <v>6</v>
      </c>
      <c r="F46" s="14">
        <f t="shared" si="49"/>
        <v>187</v>
      </c>
      <c r="G46" s="13">
        <v>166</v>
      </c>
      <c r="H46" s="13">
        <v>205</v>
      </c>
      <c r="I46" s="13">
        <v>199</v>
      </c>
      <c r="J46" s="13">
        <v>192</v>
      </c>
      <c r="K46" s="15">
        <v>202</v>
      </c>
      <c r="L46" s="13">
        <v>158</v>
      </c>
      <c r="U46" s="116">
        <f t="shared" si="4"/>
        <v>1122.205</v>
      </c>
    </row>
    <row r="47" spans="1:21" ht="13.5" customHeight="1">
      <c r="A47" s="130">
        <f>RANK(U47,$U$4:$U$186,0)+COUNTIF(U$3:U46,U47)</f>
        <v>91</v>
      </c>
      <c r="B47" s="28" t="str">
        <f ca="1">IF(INDEX(Setup!$H$2:$AO$42,(Setup!$F$35)+4,Setup!$E$35)&gt;0,INDEX(Setup!$H$2:$AO$42,(Setup!$F$35)+4,Setup!$E$35)," ")</f>
        <v>Nick Sylvester</v>
      </c>
      <c r="C47" s="114" t="str">
        <f t="shared" si="50"/>
        <v>Iowa Central Community College</v>
      </c>
      <c r="D47" s="13">
        <f t="shared" si="47"/>
        <v>713</v>
      </c>
      <c r="E47" s="13">
        <f t="shared" si="48"/>
        <v>4</v>
      </c>
      <c r="F47" s="14">
        <f t="shared" si="49"/>
        <v>178.25</v>
      </c>
      <c r="G47" s="13"/>
      <c r="H47" s="13"/>
      <c r="I47" s="13">
        <v>183</v>
      </c>
      <c r="J47" s="13">
        <v>190</v>
      </c>
      <c r="K47" s="15">
        <v>169</v>
      </c>
      <c r="L47" s="13">
        <v>171</v>
      </c>
      <c r="U47" s="116">
        <f t="shared" si="4"/>
        <v>713.19</v>
      </c>
    </row>
    <row r="48" spans="1:21" ht="13.5" customHeight="1">
      <c r="A48" s="130">
        <f>RANK(U48,$U$4:$U$186,0)+COUNTIF(U$3:U47,U48)</f>
        <v>101</v>
      </c>
      <c r="B48" s="28" t="str">
        <f ca="1">IF(INDEX(Setup!$H$2:$AO$42,(Setup!$F$35)+5,Setup!$E$35)&gt;0,INDEX(Setup!$H$2:$AO$42,(Setup!$F$35)+5,Setup!$E$35)," ")</f>
        <v>Patrick Wood</v>
      </c>
      <c r="C48" s="114" t="str">
        <f t="shared" si="50"/>
        <v>Iowa Central Community College</v>
      </c>
      <c r="D48" s="13">
        <f t="shared" si="0"/>
        <v>642</v>
      </c>
      <c r="E48" s="13">
        <f t="shared" si="1"/>
        <v>4</v>
      </c>
      <c r="F48" s="14">
        <f t="shared" si="2"/>
        <v>160.5</v>
      </c>
      <c r="G48" s="13">
        <v>170</v>
      </c>
      <c r="H48" s="13">
        <v>176</v>
      </c>
      <c r="I48" s="13">
        <v>169</v>
      </c>
      <c r="J48" s="13"/>
      <c r="K48" s="13"/>
      <c r="L48" s="13">
        <v>127</v>
      </c>
      <c r="U48" s="116">
        <f t="shared" si="4"/>
        <v>642.176</v>
      </c>
    </row>
    <row r="49" spans="1:21" ht="13.5" customHeight="1">
      <c r="A49" s="130">
        <f>RANK(U49,$U$4:$U$186,0)+COUNTIF(U$3:U48,U49)</f>
        <v>10</v>
      </c>
      <c r="B49" s="28" t="str">
        <f ca="1">IF(INDEX(Setup!$H$2:$AO$42,(Setup!$F$35)+6,Setup!$E$35)&gt;0,INDEX(Setup!$H$2:$AO$42,(Setup!$F$35)+6,Setup!$E$35)," ")</f>
        <v>Dennis (Blake) Eddy</v>
      </c>
      <c r="C49" s="114" t="str">
        <f t="shared" si="50"/>
        <v>Iowa Central Community College</v>
      </c>
      <c r="D49" s="13">
        <f aca="true" t="shared" si="51" ref="D49:D83">SUM(G49:L49)</f>
        <v>1204</v>
      </c>
      <c r="E49" s="13">
        <f aca="true" t="shared" si="52" ref="E49:E83">COUNT(G49:L49)</f>
        <v>6</v>
      </c>
      <c r="F49" s="14">
        <f aca="true" t="shared" si="53" ref="F49:F83">AVERAGE(G49:L49)</f>
        <v>200.66666666666666</v>
      </c>
      <c r="G49" s="13">
        <v>191</v>
      </c>
      <c r="H49" s="13">
        <v>204</v>
      </c>
      <c r="I49" s="13">
        <v>183</v>
      </c>
      <c r="J49" s="13">
        <v>237</v>
      </c>
      <c r="K49" s="13">
        <v>179</v>
      </c>
      <c r="L49" s="13">
        <v>210</v>
      </c>
      <c r="U49" s="116">
        <f t="shared" si="4"/>
        <v>1204.237</v>
      </c>
    </row>
    <row r="50" spans="1:21" ht="13.5" customHeight="1">
      <c r="A50" s="130">
        <f>RANK(U50,$U$4:$U$186,0)+COUNTIF(U$3:U49,U50)</f>
        <v>123</v>
      </c>
      <c r="B50" s="28" t="str">
        <f ca="1">IF(INDEX(Setup!$H$2:$AO$42,(Setup!$F$35)+7,Setup!$E$35)&gt;0,INDEX(Setup!$H$2:$AO$42,(Setup!$F$35)+7,Setup!$E$35)," ")</f>
        <v>Zach Lanning</v>
      </c>
      <c r="C50" s="114" t="str">
        <f t="shared" si="50"/>
        <v>Iowa Central Community College</v>
      </c>
      <c r="D50" s="13">
        <f t="shared" si="51"/>
        <v>341</v>
      </c>
      <c r="E50" s="13">
        <f t="shared" si="52"/>
        <v>2</v>
      </c>
      <c r="F50" s="14">
        <f t="shared" si="53"/>
        <v>170.5</v>
      </c>
      <c r="G50" s="13"/>
      <c r="H50" s="13"/>
      <c r="I50" s="13"/>
      <c r="J50" s="13">
        <v>191</v>
      </c>
      <c r="K50" s="13">
        <v>150</v>
      </c>
      <c r="L50" s="13"/>
      <c r="U50" s="116">
        <f t="shared" si="4"/>
        <v>341.19100000000003</v>
      </c>
    </row>
    <row r="51" spans="1:21" ht="13.5" customHeight="1">
      <c r="A51" s="131">
        <f>RANK(U51,$U$4:$U$186,0)+COUNTIF(U$3:U50,U51)</f>
        <v>135</v>
      </c>
      <c r="B51" s="111" t="str">
        <f ca="1">IF(INDEX(Setup!$H$2:$AO$42,(Setup!$F$35)+8,Setup!$E$35)&gt;0,INDEX(Setup!$H$2:$AO$42,(Setup!$F$35)+8,Setup!$E$35)," ")</f>
        <v xml:space="preserve"> </v>
      </c>
      <c r="C51" s="115" t="str">
        <f t="shared" si="50"/>
        <v>Iowa Central Community College</v>
      </c>
      <c r="D51" s="110">
        <f t="shared" si="51"/>
        <v>0</v>
      </c>
      <c r="E51" s="110">
        <f t="shared" si="52"/>
        <v>0</v>
      </c>
      <c r="F51" s="112" t="e">
        <f t="shared" si="53"/>
        <v>#DIV/0!</v>
      </c>
      <c r="G51" s="110"/>
      <c r="H51" s="110"/>
      <c r="I51" s="110"/>
      <c r="J51" s="110"/>
      <c r="K51" s="110"/>
      <c r="L51" s="110"/>
      <c r="M51" s="73"/>
      <c r="N51" s="73"/>
      <c r="O51" s="73"/>
      <c r="P51" s="73"/>
      <c r="Q51" s="73"/>
      <c r="R51" s="73"/>
      <c r="S51" s="121"/>
      <c r="T51" s="73"/>
      <c r="U51" s="116">
        <f t="shared" si="4"/>
        <v>0</v>
      </c>
    </row>
    <row r="52" spans="1:21" ht="13.5" customHeight="1">
      <c r="A52" s="130">
        <f>RANK(U52,$U$4:$U$186,0)+COUNTIF(U$3:U51,U52)</f>
        <v>136</v>
      </c>
      <c r="B52" s="28" t="str">
        <f ca="1">IF(INDEX(Setup!$H$2:$AO$42,(Setup!$F$36)+1,Setup!$E$36)&gt;0,INDEX(Setup!$H$2:$AO$42,(Setup!$F$36)+1,Setup!$E$36)," ")</f>
        <v>Jake Fleming</v>
      </c>
      <c r="C52" s="114" t="str">
        <f>INDEX(Setup!$B$30:$B$69,MATCH('Mens All Events'!T52,Setup!$A$30:$A$69,0))</f>
        <v>Kansas State</v>
      </c>
      <c r="D52" s="13">
        <f t="shared" si="51"/>
        <v>0</v>
      </c>
      <c r="E52" s="13">
        <f t="shared" si="52"/>
        <v>0</v>
      </c>
      <c r="F52" s="14" t="e">
        <f t="shared" si="53"/>
        <v>#DIV/0!</v>
      </c>
      <c r="G52" s="13"/>
      <c r="H52" s="13"/>
      <c r="I52" s="13"/>
      <c r="J52" s="13"/>
      <c r="K52" s="13"/>
      <c r="L52" s="13"/>
      <c r="M52">
        <f>SUM(G52:G59)</f>
        <v>833</v>
      </c>
      <c r="N52">
        <f aca="true" t="shared" si="54" ref="N52">SUM(H52:H59)</f>
        <v>741</v>
      </c>
      <c r="O52">
        <f aca="true" t="shared" si="55" ref="O52">SUM(I52:I59)</f>
        <v>840</v>
      </c>
      <c r="P52">
        <f aca="true" t="shared" si="56" ref="P52">SUM(J52:J59)</f>
        <v>935</v>
      </c>
      <c r="Q52">
        <f aca="true" t="shared" si="57" ref="Q52">SUM(K52:K59)</f>
        <v>795</v>
      </c>
      <c r="R52">
        <f aca="true" t="shared" si="58" ref="R52">SUM(L52:L59)</f>
        <v>773</v>
      </c>
      <c r="S52" s="120">
        <f>SUM(M52:R52)</f>
        <v>4917</v>
      </c>
      <c r="T52">
        <v>7</v>
      </c>
      <c r="U52" s="116">
        <f t="shared" si="4"/>
        <v>0</v>
      </c>
    </row>
    <row r="53" spans="1:21" ht="13.5" customHeight="1">
      <c r="A53" s="130">
        <f>RANK(U53,$U$4:$U$186,0)+COUNTIF(U$3:U52,U53)</f>
        <v>119</v>
      </c>
      <c r="B53" s="28" t="str">
        <f ca="1">IF(INDEX(Setup!$H$2:$AO$42,(Setup!$F$36)+2,Setup!$E$36)&gt;0,INDEX(Setup!$H$2:$AO$42,(Setup!$F$36)+2,Setup!$E$36)," ")</f>
        <v>Meagan Stimach</v>
      </c>
      <c r="C53" s="114" t="str">
        <f>C52</f>
        <v>Kansas State</v>
      </c>
      <c r="D53" s="13">
        <f t="shared" si="51"/>
        <v>463</v>
      </c>
      <c r="E53" s="13">
        <f t="shared" si="52"/>
        <v>3</v>
      </c>
      <c r="F53" s="14">
        <f t="shared" si="53"/>
        <v>154.33333333333334</v>
      </c>
      <c r="G53" s="13">
        <v>182</v>
      </c>
      <c r="H53" s="13">
        <v>134</v>
      </c>
      <c r="I53" s="13">
        <v>147</v>
      </c>
      <c r="J53" s="13"/>
      <c r="K53" s="13"/>
      <c r="L53" s="13"/>
      <c r="U53" s="116">
        <f t="shared" si="4"/>
        <v>463.182</v>
      </c>
    </row>
    <row r="54" spans="1:21" ht="13.5" customHeight="1">
      <c r="A54" s="130">
        <f>RANK(U54,$U$4:$U$186,0)+COUNTIF(U$3:U53,U54)</f>
        <v>74</v>
      </c>
      <c r="B54" s="28" t="str">
        <f ca="1">IF(INDEX(Setup!$H$2:$AO$42,(Setup!$F$36)+3,Setup!$E$36)&gt;0,INDEX(Setup!$H$2:$AO$42,(Setup!$F$36)+3,Setup!$E$36)," ")</f>
        <v>Nick Westervelt</v>
      </c>
      <c r="C54" s="114" t="str">
        <f aca="true" t="shared" si="59" ref="C54:C59">C53</f>
        <v>Kansas State</v>
      </c>
      <c r="D54" s="13">
        <f t="shared" si="51"/>
        <v>861</v>
      </c>
      <c r="E54" s="13">
        <f t="shared" si="52"/>
        <v>5</v>
      </c>
      <c r="F54" s="14">
        <f t="shared" si="53"/>
        <v>172.2</v>
      </c>
      <c r="G54" s="13">
        <v>144</v>
      </c>
      <c r="H54" s="13"/>
      <c r="I54" s="13">
        <v>203</v>
      </c>
      <c r="J54" s="13">
        <v>186</v>
      </c>
      <c r="K54" s="13">
        <v>164</v>
      </c>
      <c r="L54" s="13">
        <v>164</v>
      </c>
      <c r="U54" s="116">
        <f t="shared" si="4"/>
        <v>861.203</v>
      </c>
    </row>
    <row r="55" spans="1:21" ht="13.5" customHeight="1">
      <c r="A55" s="130">
        <f>RANK(U55,$U$4:$U$186,0)+COUNTIF(U$3:U54,U55)</f>
        <v>40</v>
      </c>
      <c r="B55" s="28" t="str">
        <f ca="1">IF(INDEX(Setup!$H$2:$AO$42,(Setup!$F$36)+4,Setup!$E$36)&gt;0,INDEX(Setup!$H$2:$AO$42,(Setup!$F$36)+4,Setup!$E$36)," ")</f>
        <v>Noah Modean</v>
      </c>
      <c r="C55" s="114" t="str">
        <f t="shared" si="59"/>
        <v>Kansas State</v>
      </c>
      <c r="D55" s="13">
        <f t="shared" si="51"/>
        <v>1057</v>
      </c>
      <c r="E55" s="13">
        <f t="shared" si="52"/>
        <v>6</v>
      </c>
      <c r="F55" s="14">
        <f t="shared" si="53"/>
        <v>176.16666666666666</v>
      </c>
      <c r="G55" s="15">
        <v>178</v>
      </c>
      <c r="H55" s="15">
        <v>170</v>
      </c>
      <c r="I55" s="13">
        <v>177</v>
      </c>
      <c r="J55" s="13">
        <v>213</v>
      </c>
      <c r="K55" s="15">
        <v>181</v>
      </c>
      <c r="L55" s="15">
        <v>138</v>
      </c>
      <c r="U55" s="116">
        <f t="shared" si="4"/>
        <v>1057.213</v>
      </c>
    </row>
    <row r="56" spans="1:21" ht="13.5" customHeight="1">
      <c r="A56" s="130">
        <f>RANK(U56,$U$4:$U$186,0)+COUNTIF(U$3:U55,U56)</f>
        <v>34</v>
      </c>
      <c r="B56" s="28" t="str">
        <f ca="1">IF(INDEX(Setup!$H$2:$AO$42,(Setup!$F$36)+5,Setup!$E$36)&gt;0,INDEX(Setup!$H$2:$AO$42,(Setup!$F$36)+5,Setup!$E$36)," ")</f>
        <v>Isaac Wright</v>
      </c>
      <c r="C56" s="114" t="str">
        <f t="shared" si="59"/>
        <v>Kansas State</v>
      </c>
      <c r="D56" s="13">
        <f t="shared" si="51"/>
        <v>1080</v>
      </c>
      <c r="E56" s="13">
        <f t="shared" si="52"/>
        <v>6</v>
      </c>
      <c r="F56" s="14">
        <f t="shared" si="53"/>
        <v>180</v>
      </c>
      <c r="G56" s="13">
        <v>181</v>
      </c>
      <c r="H56" s="13">
        <v>182</v>
      </c>
      <c r="I56" s="13">
        <v>175</v>
      </c>
      <c r="J56" s="13">
        <v>187</v>
      </c>
      <c r="K56" s="13">
        <v>156</v>
      </c>
      <c r="L56" s="13">
        <v>199</v>
      </c>
      <c r="U56" s="116">
        <f t="shared" si="4"/>
        <v>1080.199</v>
      </c>
    </row>
    <row r="57" spans="1:21" ht="13.5" customHeight="1">
      <c r="A57" s="130">
        <f>RANK(U57,$U$4:$U$186,0)+COUNTIF(U$3:U56,U57)</f>
        <v>106</v>
      </c>
      <c r="B57" s="28" t="str">
        <f ca="1">IF(INDEX(Setup!$H$2:$AO$42,(Setup!$F$36)+6,Setup!$E$36)&gt;0,INDEX(Setup!$H$2:$AO$42,(Setup!$F$36)+6,Setup!$E$36)," ")</f>
        <v>Frank Felber</v>
      </c>
      <c r="C57" s="114" t="str">
        <f t="shared" si="59"/>
        <v>Kansas State</v>
      </c>
      <c r="D57" s="13">
        <f t="shared" si="51"/>
        <v>564</v>
      </c>
      <c r="E57" s="13">
        <f t="shared" si="52"/>
        <v>4</v>
      </c>
      <c r="F57" s="14">
        <f t="shared" si="53"/>
        <v>141</v>
      </c>
      <c r="G57" s="13"/>
      <c r="H57" s="13">
        <v>118</v>
      </c>
      <c r="I57" s="13"/>
      <c r="J57" s="13">
        <v>153</v>
      </c>
      <c r="K57" s="13">
        <v>146</v>
      </c>
      <c r="L57" s="13">
        <v>147</v>
      </c>
      <c r="U57" s="116">
        <f t="shared" si="4"/>
        <v>564.153</v>
      </c>
    </row>
    <row r="58" spans="1:21" ht="13.5" customHeight="1">
      <c r="A58" s="130">
        <f>RANK(U58,$U$4:$U$186,0)+COUNTIF(U$3:U57,U58)</f>
        <v>120</v>
      </c>
      <c r="B58" s="28" t="str">
        <f ca="1">IF(INDEX(Setup!$H$2:$AO$42,(Setup!$F$36)+7,Setup!$E$36)&gt;0,INDEX(Setup!$H$2:$AO$42,(Setup!$F$36)+7,Setup!$E$36)," ")</f>
        <v>Larissa Ester</v>
      </c>
      <c r="C58" s="114" t="str">
        <f t="shared" si="59"/>
        <v>Kansas State</v>
      </c>
      <c r="D58" s="13">
        <f t="shared" si="51"/>
        <v>411</v>
      </c>
      <c r="E58" s="13">
        <f t="shared" si="52"/>
        <v>3</v>
      </c>
      <c r="F58" s="14">
        <f t="shared" si="53"/>
        <v>137</v>
      </c>
      <c r="G58" s="13">
        <v>148</v>
      </c>
      <c r="H58" s="13"/>
      <c r="I58" s="13">
        <v>138</v>
      </c>
      <c r="J58" s="13"/>
      <c r="K58" s="13"/>
      <c r="L58" s="13">
        <v>125</v>
      </c>
      <c r="U58" s="116">
        <f t="shared" si="4"/>
        <v>411.148</v>
      </c>
    </row>
    <row r="59" spans="1:21" ht="13.5" customHeight="1">
      <c r="A59" s="131">
        <f>RANK(U59,$U$4:$U$186,0)+COUNTIF(U$3:U58,U59)</f>
        <v>116</v>
      </c>
      <c r="B59" s="111" t="str">
        <f ca="1">IF(INDEX(Setup!$H$2:$AO$42,(Setup!$F$36)+8,Setup!$E$36)&gt;0,INDEX(Setup!$H$2:$AO$42,(Setup!$F$36)+8,Setup!$E$36)," ")</f>
        <v>Madelyn Smith</v>
      </c>
      <c r="C59" s="115" t="str">
        <f t="shared" si="59"/>
        <v>Kansas State</v>
      </c>
      <c r="D59" s="110">
        <f t="shared" si="51"/>
        <v>481</v>
      </c>
      <c r="E59" s="110">
        <f t="shared" si="52"/>
        <v>3</v>
      </c>
      <c r="F59" s="112">
        <f t="shared" si="53"/>
        <v>160.33333333333334</v>
      </c>
      <c r="G59" s="110"/>
      <c r="H59" s="110">
        <v>137</v>
      </c>
      <c r="I59" s="110"/>
      <c r="J59" s="110">
        <v>196</v>
      </c>
      <c r="K59" s="110">
        <v>148</v>
      </c>
      <c r="L59" s="110"/>
      <c r="M59" s="73"/>
      <c r="N59" s="73"/>
      <c r="O59" s="73"/>
      <c r="P59" s="73"/>
      <c r="Q59" s="73"/>
      <c r="R59" s="73"/>
      <c r="S59" s="121"/>
      <c r="T59" s="73"/>
      <c r="U59" s="116">
        <f t="shared" si="4"/>
        <v>481.196</v>
      </c>
    </row>
    <row r="60" spans="1:21" ht="13.5" customHeight="1">
      <c r="A60" s="130">
        <f>RANK(U60,$U$4:$U$186,0)+COUNTIF(U$3:U59,U60)</f>
        <v>81</v>
      </c>
      <c r="B60" s="28" t="str">
        <f ca="1">IF(INDEX(Setup!$H$2:$AO$42,(Setup!$F$37)+1,Setup!$E$37)&gt;0,INDEX(Setup!$H$2:$AO$42,(Setup!$F$37)+1,Setup!$E$37)," ")</f>
        <v>Austin DuBrall</v>
      </c>
      <c r="C60" s="114" t="str">
        <f>INDEX(Setup!$B$30:$B$69,MATCH('Mens All Events'!T60,Setup!$A$30:$A$69,0))</f>
        <v>Iowa State University</v>
      </c>
      <c r="D60" s="13">
        <f t="shared" si="51"/>
        <v>810</v>
      </c>
      <c r="E60" s="13">
        <f t="shared" si="52"/>
        <v>5</v>
      </c>
      <c r="F60" s="14">
        <f t="shared" si="53"/>
        <v>162</v>
      </c>
      <c r="G60" s="13">
        <v>167</v>
      </c>
      <c r="H60" s="13">
        <v>205</v>
      </c>
      <c r="I60" s="13">
        <v>167</v>
      </c>
      <c r="J60" s="13">
        <v>163</v>
      </c>
      <c r="K60" s="13">
        <v>108</v>
      </c>
      <c r="L60" s="13"/>
      <c r="M60">
        <f>SUM(G60:G67)</f>
        <v>832</v>
      </c>
      <c r="N60">
        <f aca="true" t="shared" si="60" ref="N60">SUM(H60:H67)</f>
        <v>871</v>
      </c>
      <c r="O60">
        <f aca="true" t="shared" si="61" ref="O60">SUM(I60:I67)</f>
        <v>864</v>
      </c>
      <c r="P60">
        <f aca="true" t="shared" si="62" ref="P60">SUM(J60:J67)</f>
        <v>916</v>
      </c>
      <c r="Q60">
        <f aca="true" t="shared" si="63" ref="Q60">SUM(K60:K67)</f>
        <v>777</v>
      </c>
      <c r="R60">
        <f aca="true" t="shared" si="64" ref="R60">SUM(L60:L67)</f>
        <v>872</v>
      </c>
      <c r="S60" s="120">
        <f>SUM(M60:R60)</f>
        <v>5132</v>
      </c>
      <c r="T60">
        <v>8</v>
      </c>
      <c r="U60" s="116">
        <f t="shared" si="4"/>
        <v>810.205</v>
      </c>
    </row>
    <row r="61" spans="1:21" ht="13.5" customHeight="1">
      <c r="A61" s="130">
        <f>RANK(U61,$U$4:$U$186,0)+COUNTIF(U$3:U60,U61)</f>
        <v>14</v>
      </c>
      <c r="B61" s="28" t="str">
        <f ca="1">IF(INDEX(Setup!$H$2:$AO$42,(Setup!$F$37)+2,Setup!$E$37)&gt;0,INDEX(Setup!$H$2:$AO$42,(Setup!$F$37)+2,Setup!$E$37)," ")</f>
        <v>Jacob Gosse</v>
      </c>
      <c r="C61" s="114" t="str">
        <f>C60</f>
        <v>Iowa State University</v>
      </c>
      <c r="D61" s="13">
        <f t="shared" si="51"/>
        <v>1173</v>
      </c>
      <c r="E61" s="13">
        <f t="shared" si="52"/>
        <v>6</v>
      </c>
      <c r="F61" s="14">
        <f t="shared" si="53"/>
        <v>195.5</v>
      </c>
      <c r="G61" s="13">
        <v>171</v>
      </c>
      <c r="H61" s="13">
        <v>183</v>
      </c>
      <c r="I61" s="13">
        <v>164</v>
      </c>
      <c r="J61" s="13">
        <v>246</v>
      </c>
      <c r="K61" s="13">
        <v>175</v>
      </c>
      <c r="L61" s="13">
        <v>234</v>
      </c>
      <c r="U61" s="116">
        <f t="shared" si="4"/>
        <v>1173.246</v>
      </c>
    </row>
    <row r="62" spans="1:21" ht="13.5" customHeight="1">
      <c r="A62" s="130">
        <f>RANK(U62,$U$4:$U$186,0)+COUNTIF(U$3:U61,U62)</f>
        <v>35</v>
      </c>
      <c r="B62" s="28" t="str">
        <f ca="1">IF(INDEX(Setup!$H$2:$AO$42,(Setup!$F$37)+3,Setup!$E$37)&gt;0,INDEX(Setup!$H$2:$AO$42,(Setup!$F$37)+3,Setup!$E$37)," ")</f>
        <v>Jeremy Nash</v>
      </c>
      <c r="C62" s="114" t="str">
        <f aca="true" t="shared" si="65" ref="C62:C67">C61</f>
        <v>Iowa State University</v>
      </c>
      <c r="D62" s="13">
        <f t="shared" si="51"/>
        <v>1078</v>
      </c>
      <c r="E62" s="13">
        <f t="shared" si="52"/>
        <v>6</v>
      </c>
      <c r="F62" s="14">
        <f t="shared" si="53"/>
        <v>179.66666666666666</v>
      </c>
      <c r="G62" s="13">
        <v>166</v>
      </c>
      <c r="H62" s="13">
        <v>174</v>
      </c>
      <c r="I62" s="13">
        <v>203</v>
      </c>
      <c r="J62" s="13">
        <v>196</v>
      </c>
      <c r="K62" s="13">
        <v>178</v>
      </c>
      <c r="L62" s="13">
        <v>161</v>
      </c>
      <c r="U62" s="116">
        <f t="shared" si="4"/>
        <v>1078.203</v>
      </c>
    </row>
    <row r="63" spans="1:21" ht="13.5" customHeight="1">
      <c r="A63" s="130">
        <f>RANK(U63,$U$4:$U$186,0)+COUNTIF(U$3:U62,U63)</f>
        <v>118</v>
      </c>
      <c r="B63" s="28" t="str">
        <f ca="1">IF(INDEX(Setup!$H$2:$AO$42,(Setup!$F$37)+4,Setup!$E$37)&gt;0,INDEX(Setup!$H$2:$AO$42,(Setup!$F$37)+4,Setup!$E$37)," ")</f>
        <v>Zachary Graves</v>
      </c>
      <c r="C63" s="114" t="str">
        <f t="shared" si="65"/>
        <v>Iowa State University</v>
      </c>
      <c r="D63" s="13">
        <f aca="true" t="shared" si="66" ref="D63">SUM(G63:L63)</f>
        <v>467</v>
      </c>
      <c r="E63" s="13">
        <f aca="true" t="shared" si="67" ref="E63">COUNT(G63:L63)</f>
        <v>3</v>
      </c>
      <c r="F63" s="14">
        <f aca="true" t="shared" si="68" ref="F63">AVERAGE(G63:L63)</f>
        <v>155.66666666666666</v>
      </c>
      <c r="G63" s="13"/>
      <c r="H63" s="13">
        <v>148</v>
      </c>
      <c r="I63" s="13"/>
      <c r="J63" s="13"/>
      <c r="K63" s="13">
        <v>163</v>
      </c>
      <c r="L63" s="13">
        <v>156</v>
      </c>
      <c r="U63" s="116">
        <f t="shared" si="4"/>
        <v>467.163</v>
      </c>
    </row>
    <row r="64" spans="1:21" ht="13.5" customHeight="1">
      <c r="A64" s="130">
        <f>RANK(U64,$U$4:$U$186,0)+COUNTIF(U$3:U63,U64)</f>
        <v>105</v>
      </c>
      <c r="B64" s="28" t="str">
        <f ca="1">IF(INDEX(Setup!$H$2:$AO$42,(Setup!$F$37)+5,Setup!$E$37)&gt;0,INDEX(Setup!$H$2:$AO$42,(Setup!$F$37)+5,Setup!$E$37)," ")</f>
        <v>Colton Mitchell</v>
      </c>
      <c r="C64" s="114" t="str">
        <f t="shared" si="65"/>
        <v>Iowa State University</v>
      </c>
      <c r="D64" s="13">
        <f t="shared" si="51"/>
        <v>616</v>
      </c>
      <c r="E64" s="13">
        <f t="shared" si="52"/>
        <v>4</v>
      </c>
      <c r="F64" s="14">
        <f t="shared" si="53"/>
        <v>154</v>
      </c>
      <c r="G64" s="13">
        <v>126</v>
      </c>
      <c r="H64" s="13"/>
      <c r="I64" s="13">
        <v>170</v>
      </c>
      <c r="J64" s="13">
        <v>151</v>
      </c>
      <c r="K64" s="13"/>
      <c r="L64" s="13">
        <v>169</v>
      </c>
      <c r="U64" s="116">
        <f t="shared" si="4"/>
        <v>616.17</v>
      </c>
    </row>
    <row r="65" spans="1:21" ht="13.5" customHeight="1">
      <c r="A65" s="130">
        <f>RANK(U65,$U$4:$U$186,0)+COUNTIF(U$3:U64,U65)</f>
        <v>49</v>
      </c>
      <c r="B65" s="28" t="str">
        <f ca="1">IF(INDEX(Setup!$H$2:$AO$42,(Setup!$F$37)+6,Setup!$E$37)&gt;0,INDEX(Setup!$H$2:$AO$42,(Setup!$F$37)+6,Setup!$E$37)," ")</f>
        <v>Steve Volling</v>
      </c>
      <c r="C65" s="114" t="str">
        <f t="shared" si="65"/>
        <v>Iowa State University</v>
      </c>
      <c r="D65" s="13">
        <f t="shared" si="51"/>
        <v>988</v>
      </c>
      <c r="E65" s="13">
        <f t="shared" si="52"/>
        <v>6</v>
      </c>
      <c r="F65" s="14">
        <f t="shared" si="53"/>
        <v>164.66666666666666</v>
      </c>
      <c r="G65" s="15">
        <v>202</v>
      </c>
      <c r="H65" s="15">
        <v>161</v>
      </c>
      <c r="I65" s="13">
        <v>160</v>
      </c>
      <c r="J65" s="13">
        <v>160</v>
      </c>
      <c r="K65" s="15">
        <v>153</v>
      </c>
      <c r="L65" s="15">
        <v>152</v>
      </c>
      <c r="U65" s="116">
        <f t="shared" si="4"/>
        <v>988.202</v>
      </c>
    </row>
    <row r="66" spans="1:21" ht="13.5" customHeight="1">
      <c r="A66" s="130">
        <f>RANK(U66,$U$4:$U$186,0)+COUNTIF(U$3:U65,U66)</f>
        <v>137</v>
      </c>
      <c r="B66" s="28" t="str">
        <f ca="1">IF(INDEX(Setup!$H$2:$AO$42,(Setup!$F$37)+7,Setup!$E$37)&gt;0,INDEX(Setup!$H$2:$AO$42,(Setup!$F$37)+7,Setup!$E$37)," ")</f>
        <v xml:space="preserve"> </v>
      </c>
      <c r="C66" s="114" t="str">
        <f t="shared" si="65"/>
        <v>Iowa State University</v>
      </c>
      <c r="D66" s="13">
        <f t="shared" si="51"/>
        <v>0</v>
      </c>
      <c r="E66" s="13">
        <f t="shared" si="52"/>
        <v>0</v>
      </c>
      <c r="F66" s="14" t="e">
        <f t="shared" si="53"/>
        <v>#DIV/0!</v>
      </c>
      <c r="G66" s="13"/>
      <c r="H66" s="13"/>
      <c r="I66" s="13"/>
      <c r="J66" s="15"/>
      <c r="K66" s="15"/>
      <c r="L66" s="15"/>
      <c r="U66" s="116">
        <f t="shared" si="4"/>
        <v>0</v>
      </c>
    </row>
    <row r="67" spans="1:21" ht="13.5" customHeight="1">
      <c r="A67" s="131">
        <f>RANK(U67,$U$4:$U$186,0)+COUNTIF(U$3:U66,U67)</f>
        <v>138</v>
      </c>
      <c r="B67" s="111" t="str">
        <f ca="1">IF(INDEX(Setup!$H$2:$AO$42,(Setup!$F$37)+8,Setup!$E$37)&gt;0,INDEX(Setup!$H$2:$AO$42,(Setup!$F$37)+8,Setup!$E$37)," ")</f>
        <v xml:space="preserve"> </v>
      </c>
      <c r="C67" s="115" t="str">
        <f t="shared" si="65"/>
        <v>Iowa State University</v>
      </c>
      <c r="D67" s="110">
        <f t="shared" si="51"/>
        <v>0</v>
      </c>
      <c r="E67" s="110">
        <f t="shared" si="52"/>
        <v>0</v>
      </c>
      <c r="F67" s="112" t="e">
        <f t="shared" si="53"/>
        <v>#DIV/0!</v>
      </c>
      <c r="G67" s="110"/>
      <c r="H67" s="110"/>
      <c r="I67" s="110"/>
      <c r="J67" s="110"/>
      <c r="K67" s="110"/>
      <c r="L67" s="110"/>
      <c r="M67" s="73"/>
      <c r="N67" s="73"/>
      <c r="O67" s="73"/>
      <c r="P67" s="73"/>
      <c r="Q67" s="73"/>
      <c r="R67" s="73"/>
      <c r="S67" s="121"/>
      <c r="T67" s="73"/>
      <c r="U67" s="116">
        <f t="shared" si="4"/>
        <v>0</v>
      </c>
    </row>
    <row r="68" spans="1:21" ht="13.5" customHeight="1">
      <c r="A68" s="130">
        <f>RANK(U68,$U$4:$U$186,0)+COUNTIF(U$3:U67,U68)</f>
        <v>70</v>
      </c>
      <c r="B68" s="28" t="str">
        <f ca="1">IF(INDEX(Setup!$H$2:$AO$42,(Setup!$F$38)+1,Setup!$E$38)&gt;0,INDEX(Setup!$H$2:$AO$42,(Setup!$F$38)+1,Setup!$E$38)," ")</f>
        <v>Danielle Austin</v>
      </c>
      <c r="C68" s="114" t="str">
        <f>INDEX(Setup!$B$30:$B$69,MATCH('Mens All Events'!T68,Setup!$A$30:$A$69,0))</f>
        <v>Missouri Western State</v>
      </c>
      <c r="D68" s="13">
        <f t="shared" si="51"/>
        <v>895</v>
      </c>
      <c r="E68" s="13">
        <f t="shared" si="52"/>
        <v>6</v>
      </c>
      <c r="F68" s="14">
        <f t="shared" si="53"/>
        <v>149.16666666666666</v>
      </c>
      <c r="G68" s="13">
        <v>173</v>
      </c>
      <c r="H68" s="13">
        <v>123</v>
      </c>
      <c r="I68" s="13">
        <v>160</v>
      </c>
      <c r="J68" s="13">
        <v>162</v>
      </c>
      <c r="K68" s="13">
        <v>153</v>
      </c>
      <c r="L68" s="13">
        <v>124</v>
      </c>
      <c r="M68">
        <f>SUM(G68:G75)</f>
        <v>834</v>
      </c>
      <c r="N68">
        <f aca="true" t="shared" si="69" ref="N68">SUM(H68:H75)</f>
        <v>862</v>
      </c>
      <c r="O68">
        <f aca="true" t="shared" si="70" ref="O68">SUM(I68:I75)</f>
        <v>965</v>
      </c>
      <c r="P68">
        <f aca="true" t="shared" si="71" ref="P68">SUM(J68:J75)</f>
        <v>911</v>
      </c>
      <c r="Q68">
        <f aca="true" t="shared" si="72" ref="Q68">SUM(K68:K75)</f>
        <v>738</v>
      </c>
      <c r="R68">
        <f aca="true" t="shared" si="73" ref="R68">SUM(L68:L75)</f>
        <v>747</v>
      </c>
      <c r="S68" s="120">
        <f>SUM(M68:R68)</f>
        <v>5057</v>
      </c>
      <c r="T68">
        <v>9</v>
      </c>
      <c r="U68" s="116">
        <f t="shared" si="4"/>
        <v>895.173</v>
      </c>
    </row>
    <row r="69" spans="1:21" ht="13.5" customHeight="1">
      <c r="A69" s="130">
        <f>RANK(U69,$U$4:$U$186,0)+COUNTIF(U$3:U68,U69)</f>
        <v>139</v>
      </c>
      <c r="B69" s="28" t="str">
        <f ca="1">IF(INDEX(Setup!$H$2:$AO$42,(Setup!$F$38)+2,Setup!$E$38)&gt;0,INDEX(Setup!$H$2:$AO$42,(Setup!$F$38)+2,Setup!$E$38)," ")</f>
        <v>Hallie Wilcoxson</v>
      </c>
      <c r="C69" s="114" t="str">
        <f>C68</f>
        <v>Missouri Western State</v>
      </c>
      <c r="D69" s="13">
        <f t="shared" si="51"/>
        <v>0</v>
      </c>
      <c r="E69" s="13">
        <f t="shared" si="52"/>
        <v>0</v>
      </c>
      <c r="F69" s="14" t="e">
        <f t="shared" si="53"/>
        <v>#DIV/0!</v>
      </c>
      <c r="G69" s="13"/>
      <c r="H69" s="13"/>
      <c r="I69" s="13"/>
      <c r="J69" s="13"/>
      <c r="K69" s="13"/>
      <c r="L69" s="13"/>
      <c r="U69" s="116">
        <f aca="true" t="shared" si="74" ref="U69:U132">IF(D69&gt;0,CONCATENATE(D69,LARGE(G69:L69,1))*0.001,0)</f>
        <v>0</v>
      </c>
    </row>
    <row r="70" spans="1:21" ht="13.5" customHeight="1">
      <c r="A70" s="130">
        <f>RANK(U70,$U$4:$U$186,0)+COUNTIF(U$3:U69,U70)</f>
        <v>51</v>
      </c>
      <c r="B70" s="28" t="str">
        <f ca="1">IF(INDEX(Setup!$H$2:$AO$42,(Setup!$F$38)+3,Setup!$E$38)&gt;0,INDEX(Setup!$H$2:$AO$42,(Setup!$F$38)+3,Setup!$E$38)," ")</f>
        <v>Kris Neill</v>
      </c>
      <c r="C70" s="114" t="str">
        <f aca="true" t="shared" si="75" ref="C70:C75">C69</f>
        <v>Missouri Western State</v>
      </c>
      <c r="D70" s="13">
        <f aca="true" t="shared" si="76" ref="D70:D71">SUM(G70:L70)</f>
        <v>984</v>
      </c>
      <c r="E70" s="13">
        <f aca="true" t="shared" si="77" ref="E70:E71">COUNT(G70:L70)</f>
        <v>6</v>
      </c>
      <c r="F70" s="14">
        <f aca="true" t="shared" si="78" ref="F70:F71">AVERAGE(G70:L70)</f>
        <v>164</v>
      </c>
      <c r="G70" s="13">
        <v>151</v>
      </c>
      <c r="H70" s="13">
        <v>198</v>
      </c>
      <c r="I70" s="13">
        <v>203</v>
      </c>
      <c r="J70" s="13">
        <v>148</v>
      </c>
      <c r="K70" s="13">
        <v>135</v>
      </c>
      <c r="L70" s="13">
        <v>149</v>
      </c>
      <c r="U70" s="116">
        <f t="shared" si="74"/>
        <v>984.203</v>
      </c>
    </row>
    <row r="71" spans="1:21" ht="13.5" customHeight="1">
      <c r="A71" s="130">
        <f>RANK(U71,$U$4:$U$186,0)+COUNTIF(U$3:U70,U71)</f>
        <v>37</v>
      </c>
      <c r="B71" s="28" t="str">
        <f ca="1">IF(INDEX(Setup!$H$2:$AO$42,(Setup!$F$38)+4,Setup!$E$38)&gt;0,INDEX(Setup!$H$2:$AO$42,(Setup!$F$38)+4,Setup!$E$38)," ")</f>
        <v>Carson Field</v>
      </c>
      <c r="C71" s="114" t="str">
        <f t="shared" si="75"/>
        <v>Missouri Western State</v>
      </c>
      <c r="D71" s="13">
        <f t="shared" si="76"/>
        <v>1070</v>
      </c>
      <c r="E71" s="13">
        <f t="shared" si="77"/>
        <v>6</v>
      </c>
      <c r="F71" s="14">
        <f t="shared" si="78"/>
        <v>178.33333333333334</v>
      </c>
      <c r="G71" s="13">
        <v>158</v>
      </c>
      <c r="H71" s="13">
        <v>167</v>
      </c>
      <c r="I71" s="13">
        <v>214</v>
      </c>
      <c r="J71" s="13">
        <v>227</v>
      </c>
      <c r="K71" s="13">
        <v>158</v>
      </c>
      <c r="L71" s="13">
        <v>146</v>
      </c>
      <c r="U71" s="116">
        <f t="shared" si="74"/>
        <v>1070.227</v>
      </c>
    </row>
    <row r="72" spans="1:21" ht="13.5" customHeight="1">
      <c r="A72" s="130">
        <f>RANK(U72,$U$4:$U$186,0)+COUNTIF(U$3:U71,U72)</f>
        <v>48</v>
      </c>
      <c r="B72" s="28" t="str">
        <f ca="1">IF(INDEX(Setup!$H$2:$AO$42,(Setup!$F$38)+5,Setup!$E$38)&gt;0,INDEX(Setup!$H$2:$AO$42,(Setup!$F$38)+5,Setup!$E$38)," ")</f>
        <v>Austin Holmes</v>
      </c>
      <c r="C72" s="114" t="str">
        <f t="shared" si="75"/>
        <v>Missouri Western State</v>
      </c>
      <c r="D72" s="13">
        <f t="shared" si="51"/>
        <v>991</v>
      </c>
      <c r="E72" s="13">
        <f t="shared" si="52"/>
        <v>6</v>
      </c>
      <c r="F72" s="14">
        <f t="shared" si="53"/>
        <v>165.16666666666666</v>
      </c>
      <c r="G72" s="13">
        <v>156</v>
      </c>
      <c r="H72" s="15">
        <v>171</v>
      </c>
      <c r="I72" s="13">
        <v>204</v>
      </c>
      <c r="J72" s="13">
        <v>158</v>
      </c>
      <c r="K72" s="13">
        <v>149</v>
      </c>
      <c r="L72" s="15">
        <v>153</v>
      </c>
      <c r="U72" s="116">
        <f t="shared" si="74"/>
        <v>991.2040000000001</v>
      </c>
    </row>
    <row r="73" spans="1:21" ht="13.5" customHeight="1">
      <c r="A73" s="130">
        <f>RANK(U73,$U$4:$U$186,0)+COUNTIF(U$3:U72,U73)</f>
        <v>29</v>
      </c>
      <c r="B73" s="28" t="str">
        <f ca="1">IF(INDEX(Setup!$H$2:$AO$42,(Setup!$F$38)+6,Setup!$E$38)&gt;0,INDEX(Setup!$H$2:$AO$42,(Setup!$F$38)+6,Setup!$E$38)," ")</f>
        <v>Dakota Kessler</v>
      </c>
      <c r="C73" s="114" t="str">
        <f t="shared" si="75"/>
        <v>Missouri Western State</v>
      </c>
      <c r="D73" s="13">
        <f t="shared" si="51"/>
        <v>1117</v>
      </c>
      <c r="E73" s="13">
        <f t="shared" si="52"/>
        <v>6</v>
      </c>
      <c r="F73" s="14">
        <f t="shared" si="53"/>
        <v>186.16666666666666</v>
      </c>
      <c r="G73" s="13">
        <v>196</v>
      </c>
      <c r="H73" s="13">
        <v>203</v>
      </c>
      <c r="I73" s="13">
        <v>184</v>
      </c>
      <c r="J73" s="13">
        <v>216</v>
      </c>
      <c r="K73" s="13">
        <v>143</v>
      </c>
      <c r="L73" s="13">
        <v>175</v>
      </c>
      <c r="U73" s="116">
        <f t="shared" si="74"/>
        <v>1117.2160000000001</v>
      </c>
    </row>
    <row r="74" spans="1:21" ht="13.5" customHeight="1">
      <c r="A74" s="130">
        <f>RANK(U74,$U$4:$U$186,0)+COUNTIF(U$3:U73,U74)</f>
        <v>140</v>
      </c>
      <c r="B74" s="28" t="str">
        <f ca="1">IF(INDEX(Setup!$H$2:$AO$42,(Setup!$F$38)+7,Setup!$E$38)&gt;0,INDEX(Setup!$H$2:$AO$42,(Setup!$F$38)+7,Setup!$E$38)," ")</f>
        <v xml:space="preserve"> </v>
      </c>
      <c r="C74" s="114" t="str">
        <f t="shared" si="75"/>
        <v>Missouri Western State</v>
      </c>
      <c r="D74" s="13">
        <f t="shared" si="51"/>
        <v>0</v>
      </c>
      <c r="E74" s="13">
        <f t="shared" si="52"/>
        <v>0</v>
      </c>
      <c r="F74" s="14" t="e">
        <f t="shared" si="53"/>
        <v>#DIV/0!</v>
      </c>
      <c r="G74" s="13"/>
      <c r="H74" s="13"/>
      <c r="I74" s="13"/>
      <c r="J74" s="13"/>
      <c r="K74" s="13"/>
      <c r="L74" s="13"/>
      <c r="U74" s="116">
        <f t="shared" si="74"/>
        <v>0</v>
      </c>
    </row>
    <row r="75" spans="1:21" ht="13.5" customHeight="1">
      <c r="A75" s="131">
        <f>RANK(U75,$U$4:$U$186,0)+COUNTIF(U$3:U74,U75)</f>
        <v>141</v>
      </c>
      <c r="B75" s="111" t="str">
        <f ca="1">IF(INDEX(Setup!$H$2:$AO$42,(Setup!$F$38)+8,Setup!$E$38)&gt;0,INDEX(Setup!$H$2:$AO$42,(Setup!$F$38)+8,Setup!$E$38)," ")</f>
        <v xml:space="preserve"> </v>
      </c>
      <c r="C75" s="115" t="str">
        <f t="shared" si="75"/>
        <v>Missouri Western State</v>
      </c>
      <c r="D75" s="110">
        <f t="shared" si="51"/>
        <v>0</v>
      </c>
      <c r="E75" s="110">
        <f t="shared" si="52"/>
        <v>0</v>
      </c>
      <c r="F75" s="112" t="e">
        <f t="shared" si="53"/>
        <v>#DIV/0!</v>
      </c>
      <c r="G75" s="110"/>
      <c r="H75" s="110"/>
      <c r="I75" s="110"/>
      <c r="J75" s="110"/>
      <c r="K75" s="110"/>
      <c r="L75" s="110"/>
      <c r="M75" s="73"/>
      <c r="N75" s="73"/>
      <c r="O75" s="73"/>
      <c r="P75" s="73"/>
      <c r="Q75" s="73"/>
      <c r="R75" s="73"/>
      <c r="S75" s="121"/>
      <c r="T75" s="73"/>
      <c r="U75" s="116">
        <f t="shared" si="74"/>
        <v>0</v>
      </c>
    </row>
    <row r="76" spans="1:21" ht="13.5" customHeight="1">
      <c r="A76" s="130">
        <f>RANK(U76,$U$4:$U$186,0)+COUNTIF(U$3:U75,U76)</f>
        <v>67</v>
      </c>
      <c r="B76" s="28" t="str">
        <f ca="1">IF(INDEX(Setup!$H$2:$AO$42,(Setup!$F$39)+1,Setup!$E$39)&gt;0,INDEX(Setup!$H$2:$AO$42,(Setup!$F$39)+1,Setup!$E$39)," ")</f>
        <v>Reid Miller</v>
      </c>
      <c r="C76" s="114" t="str">
        <f>INDEX(Setup!$B$30:$B$69,MATCH('Mens All Events'!T76,Setup!$A$30:$A$69,0))</f>
        <v>Iowa State University JV</v>
      </c>
      <c r="D76" s="13">
        <f t="shared" si="51"/>
        <v>907</v>
      </c>
      <c r="E76" s="13">
        <f t="shared" si="52"/>
        <v>6</v>
      </c>
      <c r="F76" s="14">
        <f t="shared" si="53"/>
        <v>151.16666666666666</v>
      </c>
      <c r="G76" s="13">
        <v>158</v>
      </c>
      <c r="H76" s="13">
        <v>189</v>
      </c>
      <c r="I76" s="13">
        <v>150</v>
      </c>
      <c r="J76" s="13">
        <v>163</v>
      </c>
      <c r="K76" s="13">
        <v>130</v>
      </c>
      <c r="L76" s="13">
        <v>117</v>
      </c>
      <c r="M76">
        <f>SUM(G76:G83)</f>
        <v>717</v>
      </c>
      <c r="N76">
        <f aca="true" t="shared" si="79" ref="N76">SUM(H76:H83)</f>
        <v>680</v>
      </c>
      <c r="O76">
        <f aca="true" t="shared" si="80" ref="O76">SUM(I76:I83)</f>
        <v>690</v>
      </c>
      <c r="P76">
        <f aca="true" t="shared" si="81" ref="P76">SUM(J76:J83)</f>
        <v>686</v>
      </c>
      <c r="Q76">
        <f aca="true" t="shared" si="82" ref="Q76">SUM(K76:K83)</f>
        <v>624</v>
      </c>
      <c r="R76">
        <f aca="true" t="shared" si="83" ref="R76">SUM(L76:L83)</f>
        <v>615</v>
      </c>
      <c r="S76" s="120">
        <f>SUM(M76:R76)</f>
        <v>4012</v>
      </c>
      <c r="T76">
        <v>10</v>
      </c>
      <c r="U76" s="116">
        <f t="shared" si="74"/>
        <v>907.189</v>
      </c>
    </row>
    <row r="77" spans="1:21" ht="14.25">
      <c r="A77" s="130">
        <f>RANK(U77,$U$4:$U$186,0)+COUNTIF(U$3:U76,U77)</f>
        <v>142</v>
      </c>
      <c r="B77" s="28" t="str">
        <f ca="1">IF(INDEX(Setup!$H$2:$AO$42,(Setup!$F$39)+2,Setup!$E$39)&gt;0,INDEX(Setup!$H$2:$AO$42,(Setup!$F$39)+2,Setup!$E$39)," ")</f>
        <v>Spencer Wolfe</v>
      </c>
      <c r="C77" s="114" t="str">
        <f>C76</f>
        <v>Iowa State University JV</v>
      </c>
      <c r="D77" s="13">
        <f t="shared" si="51"/>
        <v>0</v>
      </c>
      <c r="E77" s="13">
        <f t="shared" si="52"/>
        <v>0</v>
      </c>
      <c r="F77" s="14" t="e">
        <f t="shared" si="53"/>
        <v>#DIV/0!</v>
      </c>
      <c r="G77" s="13"/>
      <c r="H77" s="13"/>
      <c r="I77" s="13"/>
      <c r="J77" s="13"/>
      <c r="K77" s="15"/>
      <c r="L77" s="13"/>
      <c r="U77" s="116">
        <f t="shared" si="74"/>
        <v>0</v>
      </c>
    </row>
    <row r="78" spans="1:21" ht="14.25">
      <c r="A78" s="130">
        <f>RANK(U78,$U$4:$U$186,0)+COUNTIF(U$3:U77,U78)</f>
        <v>90</v>
      </c>
      <c r="B78" s="28" t="str">
        <f ca="1">IF(INDEX(Setup!$H$2:$AO$42,(Setup!$F$39)+3,Setup!$E$39)&gt;0,INDEX(Setup!$H$2:$AO$42,(Setup!$F$39)+3,Setup!$E$39)," ")</f>
        <v>Mitch Ginther</v>
      </c>
      <c r="C78" s="114" t="str">
        <f aca="true" t="shared" si="84" ref="C78:C83">C77</f>
        <v>Iowa State University JV</v>
      </c>
      <c r="D78" s="13">
        <f t="shared" si="51"/>
        <v>735</v>
      </c>
      <c r="E78" s="13">
        <f t="shared" si="52"/>
        <v>6</v>
      </c>
      <c r="F78" s="14">
        <f t="shared" si="53"/>
        <v>122.5</v>
      </c>
      <c r="G78" s="13">
        <v>101</v>
      </c>
      <c r="H78" s="13">
        <v>120</v>
      </c>
      <c r="I78" s="13">
        <v>125</v>
      </c>
      <c r="J78" s="13">
        <v>137</v>
      </c>
      <c r="K78" s="13">
        <v>128</v>
      </c>
      <c r="L78" s="13">
        <v>124</v>
      </c>
      <c r="U78" s="116">
        <f t="shared" si="74"/>
        <v>735.1370000000001</v>
      </c>
    </row>
    <row r="79" spans="1:21" ht="14.25">
      <c r="A79" s="130">
        <f>RANK(U79,$U$4:$U$186,0)+COUNTIF(U$3:U78,U79)</f>
        <v>60</v>
      </c>
      <c r="B79" s="28" t="str">
        <f ca="1">IF(INDEX(Setup!$H$2:$AO$42,(Setup!$F$39)+4,Setup!$E$39)&gt;0,INDEX(Setup!$H$2:$AO$42,(Setup!$F$39)+4,Setup!$E$39)," ")</f>
        <v>Nathan Bass</v>
      </c>
      <c r="C79" s="114" t="str">
        <f t="shared" si="84"/>
        <v>Iowa State University JV</v>
      </c>
      <c r="D79" s="13">
        <f t="shared" si="51"/>
        <v>936</v>
      </c>
      <c r="E79" s="13">
        <f t="shared" si="52"/>
        <v>6</v>
      </c>
      <c r="F79" s="14">
        <f t="shared" si="53"/>
        <v>156</v>
      </c>
      <c r="G79" s="13">
        <v>188</v>
      </c>
      <c r="H79" s="13">
        <v>148</v>
      </c>
      <c r="I79" s="13">
        <v>178</v>
      </c>
      <c r="J79" s="13">
        <v>137</v>
      </c>
      <c r="K79" s="13">
        <v>144</v>
      </c>
      <c r="L79" s="13">
        <v>141</v>
      </c>
      <c r="U79" s="116">
        <f t="shared" si="74"/>
        <v>936.188</v>
      </c>
    </row>
    <row r="80" spans="1:21" ht="14.25">
      <c r="A80" s="130">
        <f>RANK(U80,$U$4:$U$186,0)+COUNTIF(U$3:U79,U80)</f>
        <v>86</v>
      </c>
      <c r="B80" s="28" t="str">
        <f ca="1">IF(INDEX(Setup!$H$2:$AO$42,(Setup!$F$39)+5,Setup!$E$39)&gt;0,INDEX(Setup!$H$2:$AO$42,(Setup!$F$39)+5,Setup!$E$39)," ")</f>
        <v>Jozef Evenson</v>
      </c>
      <c r="C80" s="114" t="str">
        <f t="shared" si="84"/>
        <v>Iowa State University JV</v>
      </c>
      <c r="D80" s="13">
        <f t="shared" si="51"/>
        <v>778</v>
      </c>
      <c r="E80" s="13">
        <f t="shared" si="52"/>
        <v>6</v>
      </c>
      <c r="F80" s="14">
        <f t="shared" si="53"/>
        <v>129.66666666666666</v>
      </c>
      <c r="G80" s="13">
        <v>141</v>
      </c>
      <c r="H80" s="13">
        <v>124</v>
      </c>
      <c r="I80" s="13">
        <v>135</v>
      </c>
      <c r="J80" s="13">
        <v>136</v>
      </c>
      <c r="K80" s="13">
        <v>124</v>
      </c>
      <c r="L80" s="13">
        <v>118</v>
      </c>
      <c r="U80" s="116">
        <f t="shared" si="74"/>
        <v>778.141</v>
      </c>
    </row>
    <row r="81" spans="1:21" ht="14.25">
      <c r="A81" s="130">
        <f>RANK(U81,$U$4:$U$186,0)+COUNTIF(U$3:U80,U81)</f>
        <v>143</v>
      </c>
      <c r="B81" s="28" t="str">
        <f ca="1">IF(INDEX(Setup!$H$2:$AO$42,(Setup!$F$39)+6,Setup!$E$39)&gt;0,INDEX(Setup!$H$2:$AO$42,(Setup!$F$39)+6,Setup!$E$39)," ")</f>
        <v>Kyle Neuendorf</v>
      </c>
      <c r="C81" s="114" t="str">
        <f t="shared" si="84"/>
        <v>Iowa State University JV</v>
      </c>
      <c r="D81" s="13">
        <f t="shared" si="51"/>
        <v>0</v>
      </c>
      <c r="E81" s="13">
        <f t="shared" si="52"/>
        <v>0</v>
      </c>
      <c r="F81" s="14" t="e">
        <f t="shared" si="53"/>
        <v>#DIV/0!</v>
      </c>
      <c r="G81" s="13"/>
      <c r="H81" s="13"/>
      <c r="I81" s="13"/>
      <c r="J81" s="13"/>
      <c r="K81" s="13"/>
      <c r="L81" s="13"/>
      <c r="U81" s="116">
        <f t="shared" si="74"/>
        <v>0</v>
      </c>
    </row>
    <row r="82" spans="1:21" ht="14.25">
      <c r="A82" s="130">
        <f>RANK(U82,$U$4:$U$186,0)+COUNTIF(U$3:U81,U82)</f>
        <v>99</v>
      </c>
      <c r="B82" s="28" t="str">
        <f ca="1">IF(INDEX(Setup!$H$2:$AO$42,(Setup!$F$39)+7,Setup!$E$39)&gt;0,INDEX(Setup!$H$2:$AO$42,(Setup!$F$39)+7,Setup!$E$39)," ")</f>
        <v>Anthony Ruffalo</v>
      </c>
      <c r="C82" s="114" t="str">
        <f t="shared" si="84"/>
        <v>Iowa State University JV</v>
      </c>
      <c r="D82" s="13">
        <f t="shared" si="51"/>
        <v>656</v>
      </c>
      <c r="E82" s="13">
        <f t="shared" si="52"/>
        <v>6</v>
      </c>
      <c r="F82" s="14">
        <f t="shared" si="53"/>
        <v>109.33333333333333</v>
      </c>
      <c r="G82" s="13">
        <v>129</v>
      </c>
      <c r="H82" s="13">
        <v>99</v>
      </c>
      <c r="I82" s="13">
        <v>102</v>
      </c>
      <c r="J82" s="13">
        <v>113</v>
      </c>
      <c r="K82" s="13">
        <v>98</v>
      </c>
      <c r="L82" s="13">
        <v>115</v>
      </c>
      <c r="U82" s="116">
        <f t="shared" si="74"/>
        <v>656.129</v>
      </c>
    </row>
    <row r="83" spans="1:21" ht="14.25">
      <c r="A83" s="131">
        <f>RANK(U83,$U$4:$U$186,0)+COUNTIF(U$3:U82,U83)</f>
        <v>144</v>
      </c>
      <c r="B83" s="111" t="str">
        <f ca="1">IF(INDEX(Setup!$H$2:$AO$42,(Setup!$F$39)+8,Setup!$E$39)&gt;0,INDEX(Setup!$H$2:$AO$42,(Setup!$F$39)+8,Setup!$E$39)," ")</f>
        <v xml:space="preserve"> </v>
      </c>
      <c r="C83" s="115" t="str">
        <f t="shared" si="84"/>
        <v>Iowa State University JV</v>
      </c>
      <c r="D83" s="110">
        <f t="shared" si="51"/>
        <v>0</v>
      </c>
      <c r="E83" s="110">
        <f t="shared" si="52"/>
        <v>0</v>
      </c>
      <c r="F83" s="112" t="e">
        <f t="shared" si="53"/>
        <v>#DIV/0!</v>
      </c>
      <c r="G83" s="110"/>
      <c r="H83" s="113"/>
      <c r="I83" s="110"/>
      <c r="J83" s="110"/>
      <c r="K83" s="110"/>
      <c r="L83" s="113"/>
      <c r="M83" s="73"/>
      <c r="N83" s="73"/>
      <c r="O83" s="73"/>
      <c r="P83" s="73"/>
      <c r="Q83" s="73"/>
      <c r="R83" s="73"/>
      <c r="S83" s="121"/>
      <c r="T83" s="73"/>
      <c r="U83" s="116">
        <f t="shared" si="74"/>
        <v>0</v>
      </c>
    </row>
    <row r="84" spans="1:21" ht="14.25">
      <c r="A84" s="130">
        <f>RANK(U84,$U$4:$U$186,0)+COUNTIF(U$3:U83,U84)</f>
        <v>95</v>
      </c>
      <c r="B84" s="28" t="str">
        <f ca="1">IF(INDEX(Setup!$H$2:$AO$42,(Setup!$F$40)+1,Setup!$E$40)&gt;0,INDEX(Setup!$H$2:$AO$42,(Setup!$F$40)+1,Setup!$E$40)," ")</f>
        <v>Tanner Hansel</v>
      </c>
      <c r="C84" s="114" t="str">
        <f>INDEX(Setup!$B$30:$B$69,MATCH('Mens All Events'!T84,Setup!$A$30:$A$69,0))</f>
        <v>Morningside College</v>
      </c>
      <c r="D84" s="13">
        <f aca="true" t="shared" si="85" ref="D84:D117">SUM(G84:L84)</f>
        <v>688</v>
      </c>
      <c r="E84" s="13">
        <f aca="true" t="shared" si="86" ref="E84:E117">COUNT(G84:L84)</f>
        <v>4</v>
      </c>
      <c r="F84" s="14">
        <f aca="true" t="shared" si="87" ref="F84:F117">AVERAGE(G84:L84)</f>
        <v>172</v>
      </c>
      <c r="G84" s="13"/>
      <c r="H84" s="13">
        <v>171</v>
      </c>
      <c r="I84" s="13">
        <v>202</v>
      </c>
      <c r="J84" s="13">
        <v>159</v>
      </c>
      <c r="K84" s="13"/>
      <c r="L84" s="13">
        <v>156</v>
      </c>
      <c r="M84">
        <f>SUM(G84:G91)</f>
        <v>877</v>
      </c>
      <c r="N84">
        <f aca="true" t="shared" si="88" ref="N84">SUM(H84:H91)</f>
        <v>964</v>
      </c>
      <c r="O84">
        <f aca="true" t="shared" si="89" ref="O84">SUM(I84:I91)</f>
        <v>975</v>
      </c>
      <c r="P84">
        <f aca="true" t="shared" si="90" ref="P84">SUM(J84:J91)</f>
        <v>861</v>
      </c>
      <c r="Q84">
        <f aca="true" t="shared" si="91" ref="Q84">SUM(K84:K91)</f>
        <v>916</v>
      </c>
      <c r="R84">
        <f aca="true" t="shared" si="92" ref="R84">SUM(L84:L91)</f>
        <v>980</v>
      </c>
      <c r="S84" s="120">
        <f>SUM(M84:R84)</f>
        <v>5573</v>
      </c>
      <c r="T84">
        <v>11</v>
      </c>
      <c r="U84" s="116">
        <f t="shared" si="74"/>
        <v>688.202</v>
      </c>
    </row>
    <row r="85" spans="1:21" ht="14.25">
      <c r="A85" s="130">
        <f>RANK(U85,$U$4:$U$186,0)+COUNTIF(U$3:U84,U85)</f>
        <v>122</v>
      </c>
      <c r="B85" s="28" t="str">
        <f ca="1">IF(INDEX(Setup!$H$2:$AO$42,(Setup!$F$40)+2,Setup!$E$40)&gt;0,INDEX(Setup!$H$2:$AO$42,(Setup!$F$40)+2,Setup!$E$40)," ")</f>
        <v>Brett Hansen</v>
      </c>
      <c r="C85" s="114" t="str">
        <f>C84</f>
        <v>Morningside College</v>
      </c>
      <c r="D85" s="13">
        <f t="shared" si="85"/>
        <v>370</v>
      </c>
      <c r="E85" s="13">
        <f t="shared" si="86"/>
        <v>2</v>
      </c>
      <c r="F85" s="14">
        <f t="shared" si="87"/>
        <v>185</v>
      </c>
      <c r="G85" s="13"/>
      <c r="H85" s="13"/>
      <c r="I85" s="13"/>
      <c r="J85" s="13"/>
      <c r="K85" s="13">
        <v>148</v>
      </c>
      <c r="L85" s="13">
        <v>222</v>
      </c>
      <c r="U85" s="116">
        <f t="shared" si="74"/>
        <v>370.222</v>
      </c>
    </row>
    <row r="86" spans="1:21" ht="14.25">
      <c r="A86" s="130">
        <f>RANK(U86,$U$4:$U$186,0)+COUNTIF(U$3:U85,U86)</f>
        <v>22</v>
      </c>
      <c r="B86" s="28" t="str">
        <f ca="1">IF(INDEX(Setup!$H$2:$AO$42,(Setup!$F$40)+3,Setup!$E$40)&gt;0,INDEX(Setup!$H$2:$AO$42,(Setup!$F$40)+3,Setup!$E$40)," ")</f>
        <v>Matthew Hystad</v>
      </c>
      <c r="C86" s="114" t="str">
        <f aca="true" t="shared" si="93" ref="C86:C91">C85</f>
        <v>Morningside College</v>
      </c>
      <c r="D86" s="13">
        <f t="shared" si="85"/>
        <v>1141</v>
      </c>
      <c r="E86" s="13">
        <f t="shared" si="86"/>
        <v>6</v>
      </c>
      <c r="F86" s="14">
        <f t="shared" si="87"/>
        <v>190.16666666666666</v>
      </c>
      <c r="G86" s="13">
        <v>191</v>
      </c>
      <c r="H86" s="13">
        <v>193</v>
      </c>
      <c r="I86" s="13">
        <v>198</v>
      </c>
      <c r="J86" s="13">
        <v>174</v>
      </c>
      <c r="K86" s="13">
        <v>192</v>
      </c>
      <c r="L86" s="13">
        <v>193</v>
      </c>
      <c r="U86" s="116">
        <f t="shared" si="74"/>
        <v>1141.198</v>
      </c>
    </row>
    <row r="87" spans="1:21" ht="14.25">
      <c r="A87" s="130">
        <f>RANK(U87,$U$4:$U$186,0)+COUNTIF(U$3:U86,U87)</f>
        <v>92</v>
      </c>
      <c r="B87" s="28" t="str">
        <f ca="1">IF(INDEX(Setup!$H$2:$AO$42,(Setup!$F$40)+4,Setup!$E$40)&gt;0,INDEX(Setup!$H$2:$AO$42,(Setup!$F$40)+4,Setup!$E$40)," ")</f>
        <v>Ethan Mikkelson</v>
      </c>
      <c r="C87" s="114" t="str">
        <f t="shared" si="93"/>
        <v>Morningside College</v>
      </c>
      <c r="D87" s="13">
        <f t="shared" si="85"/>
        <v>710</v>
      </c>
      <c r="E87" s="13">
        <f t="shared" si="86"/>
        <v>4</v>
      </c>
      <c r="F87" s="14">
        <f t="shared" si="87"/>
        <v>177.5</v>
      </c>
      <c r="G87" s="13">
        <v>167</v>
      </c>
      <c r="H87" s="13">
        <v>180</v>
      </c>
      <c r="I87" s="13">
        <v>208</v>
      </c>
      <c r="J87" s="13">
        <v>155</v>
      </c>
      <c r="K87" s="13"/>
      <c r="L87" s="13"/>
      <c r="U87" s="116">
        <f t="shared" si="74"/>
        <v>710.208</v>
      </c>
    </row>
    <row r="88" spans="1:21" ht="14.25">
      <c r="A88" s="130">
        <f>RANK(U88,$U$4:$U$186,0)+COUNTIF(U$3:U87,U88)</f>
        <v>75</v>
      </c>
      <c r="B88" s="28" t="str">
        <f ca="1">IF(INDEX(Setup!$H$2:$AO$42,(Setup!$F$40)+5,Setup!$E$40)&gt;0,INDEX(Setup!$H$2:$AO$42,(Setup!$F$40)+5,Setup!$E$40)," ")</f>
        <v>Michael Putzier</v>
      </c>
      <c r="C88" s="114" t="str">
        <f t="shared" si="93"/>
        <v>Morningside College</v>
      </c>
      <c r="D88" s="13">
        <f t="shared" si="85"/>
        <v>859</v>
      </c>
      <c r="E88" s="13">
        <f t="shared" si="86"/>
        <v>5</v>
      </c>
      <c r="F88" s="14">
        <f t="shared" si="87"/>
        <v>171.8</v>
      </c>
      <c r="G88" s="13">
        <v>150</v>
      </c>
      <c r="H88" s="13">
        <v>186</v>
      </c>
      <c r="I88" s="13">
        <v>176</v>
      </c>
      <c r="J88" s="13">
        <v>170</v>
      </c>
      <c r="K88" s="13">
        <v>177</v>
      </c>
      <c r="L88" s="13"/>
      <c r="U88" s="116">
        <f t="shared" si="74"/>
        <v>859.186</v>
      </c>
    </row>
    <row r="89" spans="1:21" ht="14.25">
      <c r="A89" s="130">
        <f>RANK(U89,$U$4:$U$186,0)+COUNTIF(U$3:U88,U89)</f>
        <v>107</v>
      </c>
      <c r="B89" s="28" t="str">
        <f ca="1">IF(INDEX(Setup!$H$2:$AO$42,(Setup!$F$40)+6,Setup!$E$40)&gt;0,INDEX(Setup!$H$2:$AO$42,(Setup!$F$40)+6,Setup!$E$40)," ")</f>
        <v>Jorge Loredo</v>
      </c>
      <c r="C89" s="114" t="str">
        <f t="shared" si="93"/>
        <v>Morningside College</v>
      </c>
      <c r="D89" s="13">
        <f t="shared" si="85"/>
        <v>558</v>
      </c>
      <c r="E89" s="13">
        <f t="shared" si="86"/>
        <v>3</v>
      </c>
      <c r="F89" s="14">
        <f t="shared" si="87"/>
        <v>186</v>
      </c>
      <c r="G89" s="13">
        <v>148</v>
      </c>
      <c r="H89" s="13"/>
      <c r="I89" s="13"/>
      <c r="J89" s="13"/>
      <c r="K89" s="13">
        <v>211</v>
      </c>
      <c r="L89" s="13">
        <v>199</v>
      </c>
      <c r="U89" s="116">
        <f t="shared" si="74"/>
        <v>558.211</v>
      </c>
    </row>
    <row r="90" spans="1:21" ht="14.25">
      <c r="A90" s="130">
        <f>RANK(U90,$U$4:$U$186,0)+COUNTIF(U$3:U89,U90)</f>
        <v>4</v>
      </c>
      <c r="B90" s="28" t="str">
        <f ca="1">IF(INDEX(Setup!$H$2:$AO$42,(Setup!$F$40)+7,Setup!$E$40)&gt;0,INDEX(Setup!$H$2:$AO$42,(Setup!$F$40)+7,Setup!$E$40)," ")</f>
        <v>Alexander Eukovich</v>
      </c>
      <c r="C90" s="114" t="str">
        <f t="shared" si="93"/>
        <v>Morningside College</v>
      </c>
      <c r="D90" s="13">
        <f t="shared" si="85"/>
        <v>1247</v>
      </c>
      <c r="E90" s="13">
        <f t="shared" si="86"/>
        <v>6</v>
      </c>
      <c r="F90" s="14">
        <f t="shared" si="87"/>
        <v>207.83333333333334</v>
      </c>
      <c r="G90" s="13">
        <v>221</v>
      </c>
      <c r="H90" s="13">
        <v>234</v>
      </c>
      <c r="I90" s="13">
        <v>191</v>
      </c>
      <c r="J90" s="13">
        <v>203</v>
      </c>
      <c r="K90" s="13">
        <v>188</v>
      </c>
      <c r="L90" s="13">
        <v>210</v>
      </c>
      <c r="U90" s="116">
        <f t="shared" si="74"/>
        <v>1247.234</v>
      </c>
    </row>
    <row r="91" spans="1:21" ht="14.25">
      <c r="A91" s="131">
        <f>RANK(U91,$U$4:$U$186,0)+COUNTIF(U$3:U90,U91)</f>
        <v>145</v>
      </c>
      <c r="B91" s="111" t="str">
        <f ca="1">IF(INDEX(Setup!$H$2:$AO$42,(Setup!$F$40)+8,Setup!$E$40)&gt;0,INDEX(Setup!$H$2:$AO$42,(Setup!$F$40)+8,Setup!$E$40)," ")</f>
        <v xml:space="preserve"> </v>
      </c>
      <c r="C91" s="115" t="str">
        <f t="shared" si="93"/>
        <v>Morningside College</v>
      </c>
      <c r="D91" s="110">
        <f t="shared" si="85"/>
        <v>0</v>
      </c>
      <c r="E91" s="110">
        <f t="shared" si="86"/>
        <v>0</v>
      </c>
      <c r="F91" s="112" t="e">
        <f t="shared" si="87"/>
        <v>#DIV/0!</v>
      </c>
      <c r="G91" s="110"/>
      <c r="H91" s="110"/>
      <c r="I91" s="110"/>
      <c r="J91" s="110"/>
      <c r="K91" s="110"/>
      <c r="L91" s="110"/>
      <c r="M91" s="73"/>
      <c r="N91" s="73"/>
      <c r="O91" s="73"/>
      <c r="P91" s="73"/>
      <c r="Q91" s="73"/>
      <c r="R91" s="73"/>
      <c r="S91" s="121"/>
      <c r="T91" s="73"/>
      <c r="U91" s="116">
        <f t="shared" si="74"/>
        <v>0</v>
      </c>
    </row>
    <row r="92" spans="1:21" ht="14.25">
      <c r="A92" s="130">
        <f>RANK(U92,$U$4:$U$186,0)+COUNTIF(U$3:U91,U92)</f>
        <v>18</v>
      </c>
      <c r="B92" s="28" t="str">
        <f ca="1">IF(INDEX(Setup!$H$2:$AO$42,(Setup!$F$41)+1,Setup!$E$41)&gt;0,INDEX(Setup!$H$2:$AO$42,(Setup!$F$41)+1,Setup!$E$41)," ")</f>
        <v>Jeffrey Gump</v>
      </c>
      <c r="C92" s="114" t="str">
        <f>INDEX(Setup!$B$30:$B$69,MATCH('Mens All Events'!T92,Setup!$A$30:$A$69,0))</f>
        <v>Ottawa University</v>
      </c>
      <c r="D92" s="13">
        <f t="shared" si="85"/>
        <v>1151</v>
      </c>
      <c r="E92" s="13">
        <f t="shared" si="86"/>
        <v>6</v>
      </c>
      <c r="F92" s="14">
        <f t="shared" si="87"/>
        <v>191.83333333333334</v>
      </c>
      <c r="G92" s="13">
        <v>169</v>
      </c>
      <c r="H92" s="13">
        <v>247</v>
      </c>
      <c r="I92" s="13">
        <v>186</v>
      </c>
      <c r="J92" s="13">
        <v>171</v>
      </c>
      <c r="K92" s="13">
        <v>199</v>
      </c>
      <c r="L92" s="13">
        <v>179</v>
      </c>
      <c r="M92">
        <f>SUM(G92:G99)</f>
        <v>867</v>
      </c>
      <c r="N92">
        <f aca="true" t="shared" si="94" ref="N92">SUM(H92:H99)</f>
        <v>972</v>
      </c>
      <c r="O92">
        <f aca="true" t="shared" si="95" ref="O92">SUM(I92:I99)</f>
        <v>875</v>
      </c>
      <c r="P92">
        <f aca="true" t="shared" si="96" ref="P92">SUM(J92:J99)</f>
        <v>783</v>
      </c>
      <c r="Q92">
        <f aca="true" t="shared" si="97" ref="Q92">SUM(K92:K99)</f>
        <v>880</v>
      </c>
      <c r="R92">
        <f aca="true" t="shared" si="98" ref="R92">SUM(L92:L99)</f>
        <v>926</v>
      </c>
      <c r="S92" s="120">
        <f>SUM(M92:R92)</f>
        <v>5303</v>
      </c>
      <c r="T92">
        <v>12</v>
      </c>
      <c r="U92" s="116">
        <f t="shared" si="74"/>
        <v>1151.247</v>
      </c>
    </row>
    <row r="93" spans="1:21" ht="14.25">
      <c r="A93" s="130">
        <f>RANK(U93,$U$4:$U$186,0)+COUNTIF(U$3:U92,U93)</f>
        <v>45</v>
      </c>
      <c r="B93" s="28" t="str">
        <f ca="1">IF(INDEX(Setup!$H$2:$AO$42,(Setup!$F$41)+2,Setup!$E$41)&gt;0,INDEX(Setup!$H$2:$AO$42,(Setup!$F$41)+2,Setup!$E$41)," ")</f>
        <v>Brady Brunson</v>
      </c>
      <c r="C93" s="114" t="str">
        <f>C92</f>
        <v>Ottawa University</v>
      </c>
      <c r="D93" s="13">
        <f t="shared" si="85"/>
        <v>1026</v>
      </c>
      <c r="E93" s="13">
        <f t="shared" si="86"/>
        <v>6</v>
      </c>
      <c r="F93" s="14">
        <f t="shared" si="87"/>
        <v>171</v>
      </c>
      <c r="G93" s="13">
        <v>187</v>
      </c>
      <c r="H93" s="13">
        <v>175</v>
      </c>
      <c r="I93" s="13">
        <v>170</v>
      </c>
      <c r="J93" s="13">
        <v>135</v>
      </c>
      <c r="K93" s="13">
        <v>168</v>
      </c>
      <c r="L93" s="13">
        <v>191</v>
      </c>
      <c r="U93" s="116">
        <f t="shared" si="74"/>
        <v>1026.191</v>
      </c>
    </row>
    <row r="94" spans="1:21" ht="14.25">
      <c r="A94" s="130">
        <f>RANK(U94,$U$4:$U$186,0)+COUNTIF(U$3:U93,U94)</f>
        <v>56</v>
      </c>
      <c r="B94" s="28" t="str">
        <f ca="1">IF(INDEX(Setup!$H$2:$AO$42,(Setup!$F$41)+3,Setup!$E$41)&gt;0,INDEX(Setup!$H$2:$AO$42,(Setup!$F$41)+3,Setup!$E$41)," ")</f>
        <v>Dom Phillips</v>
      </c>
      <c r="C94" s="114" t="str">
        <f aca="true" t="shared" si="99" ref="C94:C99">C93</f>
        <v>Ottawa University</v>
      </c>
      <c r="D94" s="13">
        <f t="shared" si="85"/>
        <v>943</v>
      </c>
      <c r="E94" s="13">
        <f t="shared" si="86"/>
        <v>6</v>
      </c>
      <c r="F94" s="14">
        <f t="shared" si="87"/>
        <v>157.16666666666666</v>
      </c>
      <c r="G94" s="13">
        <v>162</v>
      </c>
      <c r="H94" s="13">
        <v>175</v>
      </c>
      <c r="I94" s="13">
        <v>172</v>
      </c>
      <c r="J94" s="13">
        <v>141</v>
      </c>
      <c r="K94" s="13">
        <v>148</v>
      </c>
      <c r="L94" s="13">
        <v>145</v>
      </c>
      <c r="U94" s="116">
        <f t="shared" si="74"/>
        <v>943.1750000000001</v>
      </c>
    </row>
    <row r="95" spans="1:21" ht="15.75" customHeight="1">
      <c r="A95" s="130">
        <f>RANK(U95,$U$4:$U$186,0)+COUNTIF(U$3:U94,U95)</f>
        <v>39</v>
      </c>
      <c r="B95" s="28" t="str">
        <f ca="1">IF(INDEX(Setup!$H$2:$AO$42,(Setup!$F$41)+4,Setup!$E$41)&gt;0,INDEX(Setup!$H$2:$AO$42,(Setup!$F$41)+4,Setup!$E$41)," ")</f>
        <v>Braijon Carter</v>
      </c>
      <c r="C95" s="114" t="str">
        <f t="shared" si="99"/>
        <v>Ottawa University</v>
      </c>
      <c r="D95" s="13">
        <f t="shared" si="85"/>
        <v>1065</v>
      </c>
      <c r="E95" s="13">
        <f t="shared" si="86"/>
        <v>6</v>
      </c>
      <c r="F95" s="14">
        <f t="shared" si="87"/>
        <v>177.5</v>
      </c>
      <c r="G95" s="13">
        <v>170</v>
      </c>
      <c r="H95" s="13">
        <v>201</v>
      </c>
      <c r="I95" s="13">
        <v>147</v>
      </c>
      <c r="J95" s="13">
        <v>171</v>
      </c>
      <c r="K95" s="13">
        <v>209</v>
      </c>
      <c r="L95" s="13">
        <v>167</v>
      </c>
      <c r="U95" s="116">
        <f t="shared" si="74"/>
        <v>1065.209</v>
      </c>
    </row>
    <row r="96" spans="1:21" ht="15.75" customHeight="1">
      <c r="A96" s="130">
        <f>RANK(U96,$U$4:$U$186,0)+COUNTIF(U$3:U95,U96)</f>
        <v>28</v>
      </c>
      <c r="B96" s="28" t="str">
        <f ca="1">IF(INDEX(Setup!$H$2:$AO$42,(Setup!$F$41)+5,Setup!$E$41)&gt;0,INDEX(Setup!$H$2:$AO$42,(Setup!$F$41)+5,Setup!$E$41)," ")</f>
        <v>Brandon Kraus</v>
      </c>
      <c r="C96" s="114" t="str">
        <f t="shared" si="99"/>
        <v>Ottawa University</v>
      </c>
      <c r="D96" s="13">
        <f aca="true" t="shared" si="100" ref="D96">SUM(G96:L96)</f>
        <v>1118</v>
      </c>
      <c r="E96" s="13">
        <f aca="true" t="shared" si="101" ref="E96">COUNT(G96:L96)</f>
        <v>6</v>
      </c>
      <c r="F96" s="14">
        <f aca="true" t="shared" si="102" ref="F96">AVERAGE(G96:L96)</f>
        <v>186.33333333333334</v>
      </c>
      <c r="G96" s="13">
        <v>179</v>
      </c>
      <c r="H96" s="13">
        <v>174</v>
      </c>
      <c r="I96" s="13">
        <v>200</v>
      </c>
      <c r="J96" s="13">
        <v>165</v>
      </c>
      <c r="K96" s="13">
        <v>156</v>
      </c>
      <c r="L96" s="13">
        <v>244</v>
      </c>
      <c r="U96" s="116">
        <f t="shared" si="74"/>
        <v>1118.244</v>
      </c>
    </row>
    <row r="97" spans="1:21" ht="15.75" customHeight="1">
      <c r="A97" s="130">
        <f>RANK(U97,$U$4:$U$186,0)+COUNTIF(U$3:U96,U97)</f>
        <v>146</v>
      </c>
      <c r="B97" s="28" t="str">
        <f ca="1">IF(INDEX(Setup!$H$2:$AO$42,(Setup!$F$41)+6,Setup!$E$41)&gt;0,INDEX(Setup!$H$2:$AO$42,(Setup!$F$41)+6,Setup!$E$41)," ")</f>
        <v xml:space="preserve"> </v>
      </c>
      <c r="C97" s="114" t="str">
        <f t="shared" si="99"/>
        <v>Ottawa University</v>
      </c>
      <c r="D97" s="13">
        <f t="shared" si="85"/>
        <v>0</v>
      </c>
      <c r="E97" s="13">
        <f t="shared" si="86"/>
        <v>0</v>
      </c>
      <c r="F97" s="14" t="e">
        <f t="shared" si="87"/>
        <v>#DIV/0!</v>
      </c>
      <c r="G97" s="13"/>
      <c r="H97" s="13"/>
      <c r="I97" s="13"/>
      <c r="J97" s="13"/>
      <c r="K97" s="13"/>
      <c r="L97" s="13"/>
      <c r="U97" s="116">
        <f t="shared" si="74"/>
        <v>0</v>
      </c>
    </row>
    <row r="98" spans="1:21" ht="15.75" customHeight="1">
      <c r="A98" s="130">
        <f>RANK(U98,$U$4:$U$186,0)+COUNTIF(U$3:U97,U98)</f>
        <v>147</v>
      </c>
      <c r="B98" s="28" t="str">
        <f ca="1">IF(INDEX(Setup!$H$2:$AO$42,(Setup!$F$41)+7,Setup!$E$41)&gt;0,INDEX(Setup!$H$2:$AO$42,(Setup!$F$41)+7,Setup!$E$41)," ")</f>
        <v xml:space="preserve"> </v>
      </c>
      <c r="C98" s="114" t="str">
        <f t="shared" si="99"/>
        <v>Ottawa University</v>
      </c>
      <c r="D98" s="13">
        <f t="shared" si="85"/>
        <v>0</v>
      </c>
      <c r="E98" s="13">
        <f t="shared" si="86"/>
        <v>0</v>
      </c>
      <c r="F98" s="14" t="e">
        <f t="shared" si="87"/>
        <v>#DIV/0!</v>
      </c>
      <c r="G98" s="13"/>
      <c r="H98" s="13"/>
      <c r="I98" s="13"/>
      <c r="J98" s="13"/>
      <c r="K98" s="13"/>
      <c r="L98" s="13"/>
      <c r="U98" s="116">
        <f t="shared" si="74"/>
        <v>0</v>
      </c>
    </row>
    <row r="99" spans="1:21" ht="15.75" customHeight="1">
      <c r="A99" s="131">
        <f>RANK(U99,$U$4:$U$186,0)+COUNTIF(U$3:U98,U99)</f>
        <v>148</v>
      </c>
      <c r="B99" s="111" t="str">
        <f ca="1">IF(INDEX(Setup!$H$2:$AO$42,(Setup!$F$41)+8,Setup!$E$41)&gt;0,INDEX(Setup!$H$2:$AO$42,(Setup!$F$41)+8,Setup!$E$41)," ")</f>
        <v xml:space="preserve"> </v>
      </c>
      <c r="C99" s="115" t="str">
        <f t="shared" si="99"/>
        <v>Ottawa University</v>
      </c>
      <c r="D99" s="110">
        <f t="shared" si="85"/>
        <v>0</v>
      </c>
      <c r="E99" s="110">
        <f t="shared" si="86"/>
        <v>0</v>
      </c>
      <c r="F99" s="112" t="e">
        <f t="shared" si="87"/>
        <v>#DIV/0!</v>
      </c>
      <c r="G99" s="110"/>
      <c r="H99" s="110"/>
      <c r="I99" s="110"/>
      <c r="J99" s="110"/>
      <c r="K99" s="110"/>
      <c r="L99" s="110"/>
      <c r="M99" s="73"/>
      <c r="N99" s="73"/>
      <c r="O99" s="73"/>
      <c r="P99" s="73"/>
      <c r="Q99" s="73"/>
      <c r="R99" s="73"/>
      <c r="S99" s="121"/>
      <c r="T99" s="73"/>
      <c r="U99" s="116">
        <f t="shared" si="74"/>
        <v>0</v>
      </c>
    </row>
    <row r="100" spans="1:21" ht="14.25">
      <c r="A100" s="130">
        <f>RANK(U100,$U$4:$U$186,0)+COUNTIF(U$3:U99,U100)</f>
        <v>46</v>
      </c>
      <c r="B100" s="28" t="str">
        <f ca="1">IF(INDEX(Setup!$H$2:$AO$42,(Setup!$F$42)+1,Setup!$E$42)&gt;0,INDEX(Setup!$H$2:$AO$42,(Setup!$F$42)+1,Setup!$E$42)," ")</f>
        <v>Tommy Croskey</v>
      </c>
      <c r="C100" s="114" t="str">
        <f>INDEX(Setup!$B$30:$B$69,MATCH('Mens All Events'!T100,Setup!$A$30:$A$69,0))</f>
        <v>Morningside College JV</v>
      </c>
      <c r="D100" s="13">
        <f t="shared" si="85"/>
        <v>1019</v>
      </c>
      <c r="E100" s="13">
        <f t="shared" si="86"/>
        <v>6</v>
      </c>
      <c r="F100" s="14">
        <f t="shared" si="87"/>
        <v>169.83333333333334</v>
      </c>
      <c r="G100" s="13">
        <v>145</v>
      </c>
      <c r="H100" s="13">
        <v>154</v>
      </c>
      <c r="I100" s="13">
        <v>184</v>
      </c>
      <c r="J100" s="13">
        <v>195</v>
      </c>
      <c r="K100" s="13">
        <v>172</v>
      </c>
      <c r="L100" s="13">
        <v>169</v>
      </c>
      <c r="M100">
        <f>SUM(G100:G107)</f>
        <v>831</v>
      </c>
      <c r="N100">
        <f aca="true" t="shared" si="103" ref="N100">SUM(H100:H107)</f>
        <v>752</v>
      </c>
      <c r="O100">
        <f aca="true" t="shared" si="104" ref="O100">SUM(I100:I107)</f>
        <v>809</v>
      </c>
      <c r="P100">
        <f aca="true" t="shared" si="105" ref="P100">SUM(J100:J107)</f>
        <v>853</v>
      </c>
      <c r="Q100">
        <f aca="true" t="shared" si="106" ref="Q100">SUM(K100:K107)</f>
        <v>801</v>
      </c>
      <c r="R100">
        <f aca="true" t="shared" si="107" ref="R100">SUM(L100:L107)</f>
        <v>912</v>
      </c>
      <c r="S100" s="120">
        <f>SUM(M100:R100)</f>
        <v>4958</v>
      </c>
      <c r="T100">
        <v>13</v>
      </c>
      <c r="U100" s="116">
        <f t="shared" si="74"/>
        <v>1019.195</v>
      </c>
    </row>
    <row r="101" spans="1:21" ht="14.25">
      <c r="A101" s="130">
        <f>RANK(U101,$U$4:$U$186,0)+COUNTIF(U$3:U100,U101)</f>
        <v>100</v>
      </c>
      <c r="B101" s="28" t="str">
        <f ca="1">IF(INDEX(Setup!$H$2:$AO$42,(Setup!$F$42)+2,Setup!$E$42)&gt;0,INDEX(Setup!$H$2:$AO$42,(Setup!$F$42)+2,Setup!$E$42)," ")</f>
        <v>Nathan Dodd</v>
      </c>
      <c r="C101" s="114" t="str">
        <f>C100</f>
        <v>Morningside College JV</v>
      </c>
      <c r="D101" s="13">
        <f t="shared" si="85"/>
        <v>655</v>
      </c>
      <c r="E101" s="13">
        <f t="shared" si="86"/>
        <v>4</v>
      </c>
      <c r="F101" s="14">
        <f t="shared" si="87"/>
        <v>163.75</v>
      </c>
      <c r="G101" s="13">
        <v>136</v>
      </c>
      <c r="H101" s="13"/>
      <c r="I101" s="13"/>
      <c r="J101" s="13">
        <v>194</v>
      </c>
      <c r="K101" s="13">
        <v>155</v>
      </c>
      <c r="L101" s="15">
        <v>170</v>
      </c>
      <c r="U101" s="116">
        <f t="shared" si="74"/>
        <v>655.194</v>
      </c>
    </row>
    <row r="102" spans="1:21" ht="14.25">
      <c r="A102" s="130">
        <f>RANK(U102,$U$4:$U$186,0)+COUNTIF(U$3:U101,U102)</f>
        <v>102</v>
      </c>
      <c r="B102" s="28" t="str">
        <f ca="1">IF(INDEX(Setup!$H$2:$AO$42,(Setup!$F$42)+3,Setup!$E$42)&gt;0,INDEX(Setup!$H$2:$AO$42,(Setup!$F$42)+3,Setup!$E$42)," ")</f>
        <v>Kyle Kommes</v>
      </c>
      <c r="C102" s="114" t="str">
        <f aca="true" t="shared" si="108" ref="C102:C107">C101</f>
        <v>Morningside College JV</v>
      </c>
      <c r="D102" s="13">
        <f t="shared" si="85"/>
        <v>638</v>
      </c>
      <c r="E102" s="13">
        <f t="shared" si="86"/>
        <v>4</v>
      </c>
      <c r="F102" s="14">
        <f t="shared" si="87"/>
        <v>159.5</v>
      </c>
      <c r="G102" s="13">
        <v>177</v>
      </c>
      <c r="H102" s="13">
        <v>150</v>
      </c>
      <c r="I102" s="13">
        <v>165</v>
      </c>
      <c r="J102" s="13">
        <v>146</v>
      </c>
      <c r="K102" s="15"/>
      <c r="L102" s="13"/>
      <c r="U102" s="116">
        <f t="shared" si="74"/>
        <v>638.177</v>
      </c>
    </row>
    <row r="103" spans="1:21" ht="14.25">
      <c r="A103" s="130">
        <f>RANK(U103,$U$4:$U$186,0)+COUNTIF(U$3:U102,U103)</f>
        <v>76</v>
      </c>
      <c r="B103" s="28" t="str">
        <f ca="1">IF(INDEX(Setup!$H$2:$AO$42,(Setup!$F$42)+4,Setup!$E$42)&gt;0,INDEX(Setup!$H$2:$AO$42,(Setup!$F$42)+4,Setup!$E$42)," ")</f>
        <v>Josh Grote</v>
      </c>
      <c r="C103" s="114" t="str">
        <f t="shared" si="108"/>
        <v>Morningside College JV</v>
      </c>
      <c r="D103" s="13">
        <f aca="true" t="shared" si="109" ref="D103">SUM(G103:L103)</f>
        <v>853</v>
      </c>
      <c r="E103" s="13">
        <f aca="true" t="shared" si="110" ref="E103">COUNT(G103:L103)</f>
        <v>5</v>
      </c>
      <c r="F103" s="14">
        <f aca="true" t="shared" si="111" ref="F103">AVERAGE(G103:L103)</f>
        <v>170.6</v>
      </c>
      <c r="G103" s="13">
        <v>191</v>
      </c>
      <c r="H103" s="13">
        <v>140</v>
      </c>
      <c r="I103" s="13">
        <v>130</v>
      </c>
      <c r="J103" s="13"/>
      <c r="K103" s="15">
        <v>174</v>
      </c>
      <c r="L103" s="13">
        <v>218</v>
      </c>
      <c r="U103" s="116">
        <f t="shared" si="74"/>
        <v>853.2180000000001</v>
      </c>
    </row>
    <row r="104" spans="1:21" ht="14.25">
      <c r="A104" s="130">
        <f>RANK(U104,$U$4:$U$186,0)+COUNTIF(U$3:U103,U104)</f>
        <v>44</v>
      </c>
      <c r="B104" s="28" t="str">
        <f ca="1">IF(INDEX(Setup!$H$2:$AO$42,(Setup!$F$42)+5,Setup!$E$42)&gt;0,INDEX(Setup!$H$2:$AO$42,(Setup!$F$42)+5,Setup!$E$42)," ")</f>
        <v>Cameron Peterson</v>
      </c>
      <c r="C104" s="114" t="str">
        <f t="shared" si="108"/>
        <v>Morningside College JV</v>
      </c>
      <c r="D104" s="13">
        <f t="shared" si="85"/>
        <v>1034</v>
      </c>
      <c r="E104" s="13">
        <f t="shared" si="86"/>
        <v>6</v>
      </c>
      <c r="F104" s="14">
        <f t="shared" si="87"/>
        <v>172.33333333333334</v>
      </c>
      <c r="G104" s="13">
        <v>182</v>
      </c>
      <c r="H104" s="13">
        <v>150</v>
      </c>
      <c r="I104" s="13">
        <v>195</v>
      </c>
      <c r="J104" s="13">
        <v>167</v>
      </c>
      <c r="K104" s="13">
        <v>148</v>
      </c>
      <c r="L104" s="13">
        <v>192</v>
      </c>
      <c r="U104" s="116">
        <f t="shared" si="74"/>
        <v>1034.195</v>
      </c>
    </row>
    <row r="105" spans="1:21" ht="14.25">
      <c r="A105" s="130">
        <f>RANK(U105,$U$4:$U$186,0)+COUNTIF(U$3:U104,U105)</f>
        <v>88</v>
      </c>
      <c r="B105" s="28" t="str">
        <f ca="1">IF(INDEX(Setup!$H$2:$AO$42,(Setup!$F$42)+6,Setup!$E$42)&gt;0,INDEX(Setup!$H$2:$AO$42,(Setup!$F$42)+6,Setup!$E$42)," ")</f>
        <v>Shane Roeder</v>
      </c>
      <c r="C105" s="114" t="str">
        <f t="shared" si="108"/>
        <v>Morningside College JV</v>
      </c>
      <c r="D105" s="13">
        <f t="shared" si="85"/>
        <v>759</v>
      </c>
      <c r="E105" s="13">
        <f t="shared" si="86"/>
        <v>5</v>
      </c>
      <c r="F105" s="14">
        <f t="shared" si="87"/>
        <v>151.8</v>
      </c>
      <c r="G105" s="13"/>
      <c r="H105" s="13">
        <v>158</v>
      </c>
      <c r="I105" s="13">
        <v>135</v>
      </c>
      <c r="J105" s="13">
        <v>151</v>
      </c>
      <c r="K105" s="13">
        <v>152</v>
      </c>
      <c r="L105" s="13">
        <v>163</v>
      </c>
      <c r="U105" s="116">
        <f t="shared" si="74"/>
        <v>759.163</v>
      </c>
    </row>
    <row r="106" spans="1:21" ht="14.25">
      <c r="A106" s="130">
        <f>RANK(U106,$U$4:$U$186,0)+COUNTIF(U$3:U105,U106)</f>
        <v>149</v>
      </c>
      <c r="B106" s="28" t="str">
        <f ca="1">IF(INDEX(Setup!$H$2:$AO$42,(Setup!$F$42)+7,Setup!$E$42)&gt;0,INDEX(Setup!$H$2:$AO$42,(Setup!$F$42)+7,Setup!$E$42)," ")</f>
        <v xml:space="preserve"> </v>
      </c>
      <c r="C106" s="114" t="str">
        <f t="shared" si="108"/>
        <v>Morningside College JV</v>
      </c>
      <c r="D106" s="13">
        <f t="shared" si="85"/>
        <v>0</v>
      </c>
      <c r="E106" s="13">
        <f t="shared" si="86"/>
        <v>0</v>
      </c>
      <c r="F106" s="14" t="e">
        <f t="shared" si="87"/>
        <v>#DIV/0!</v>
      </c>
      <c r="G106" s="13"/>
      <c r="H106" s="13"/>
      <c r="I106" s="13"/>
      <c r="J106" s="13"/>
      <c r="K106" s="13"/>
      <c r="L106" s="13"/>
      <c r="U106" s="116">
        <f t="shared" si="74"/>
        <v>0</v>
      </c>
    </row>
    <row r="107" spans="1:21" ht="14.25">
      <c r="A107" s="131">
        <f>RANK(U107,$U$4:$U$186,0)+COUNTIF(U$3:U106,U107)</f>
        <v>150</v>
      </c>
      <c r="B107" s="111" t="str">
        <f ca="1">IF(INDEX(Setup!$H$2:$AO$42,(Setup!$F$42)+8,Setup!$E$42)&gt;0,INDEX(Setup!$H$2:$AO$42,(Setup!$F$42)+8,Setup!$E$42)," ")</f>
        <v xml:space="preserve"> </v>
      </c>
      <c r="C107" s="115" t="str">
        <f t="shared" si="108"/>
        <v>Morningside College JV</v>
      </c>
      <c r="D107" s="110">
        <f t="shared" si="85"/>
        <v>0</v>
      </c>
      <c r="E107" s="110">
        <f t="shared" si="86"/>
        <v>0</v>
      </c>
      <c r="F107" s="112" t="e">
        <f t="shared" si="87"/>
        <v>#DIV/0!</v>
      </c>
      <c r="G107" s="110"/>
      <c r="H107" s="110"/>
      <c r="I107" s="110"/>
      <c r="J107" s="110"/>
      <c r="K107" s="110"/>
      <c r="L107" s="110"/>
      <c r="M107" s="73"/>
      <c r="N107" s="73"/>
      <c r="O107" s="73"/>
      <c r="P107" s="73"/>
      <c r="Q107" s="73"/>
      <c r="R107" s="73"/>
      <c r="S107" s="121"/>
      <c r="T107" s="73"/>
      <c r="U107" s="116">
        <f t="shared" si="74"/>
        <v>0</v>
      </c>
    </row>
    <row r="108" spans="1:21" ht="14.25">
      <c r="A108" s="130">
        <f>RANK(U108,$U$4:$U$186,0)+COUNTIF(U$3:U107,U108)</f>
        <v>38</v>
      </c>
      <c r="B108" s="28" t="str">
        <f ca="1">IF(INDEX(Setup!$H$2:$AO$42,(Setup!$F$43)+1,Setup!$E$43)&gt;0,INDEX(Setup!$H$2:$AO$42,(Setup!$F$43)+1,Setup!$E$43)," ")</f>
        <v>Cody Swartz</v>
      </c>
      <c r="C108" s="114" t="str">
        <f>INDEX(Setup!$B$30:$B$69,MATCH('Mens All Events'!T108,Setup!$A$30:$A$69,0))</f>
        <v>Ottawa University JV</v>
      </c>
      <c r="D108" s="13">
        <f t="shared" si="85"/>
        <v>1066</v>
      </c>
      <c r="E108" s="13">
        <f t="shared" si="86"/>
        <v>6</v>
      </c>
      <c r="F108" s="14">
        <f t="shared" si="87"/>
        <v>177.66666666666666</v>
      </c>
      <c r="G108" s="13">
        <v>191</v>
      </c>
      <c r="H108" s="13">
        <v>214</v>
      </c>
      <c r="I108" s="13">
        <v>159</v>
      </c>
      <c r="J108" s="13">
        <v>151</v>
      </c>
      <c r="K108" s="13">
        <v>186</v>
      </c>
      <c r="L108" s="15">
        <v>165</v>
      </c>
      <c r="M108">
        <f>SUM(G108:G115)</f>
        <v>799</v>
      </c>
      <c r="N108">
        <f aca="true" t="shared" si="112" ref="N108">SUM(H108:H115)</f>
        <v>891</v>
      </c>
      <c r="O108">
        <f aca="true" t="shared" si="113" ref="O108">SUM(I108:I115)</f>
        <v>794</v>
      </c>
      <c r="P108">
        <f aca="true" t="shared" si="114" ref="P108">SUM(J108:J115)</f>
        <v>821</v>
      </c>
      <c r="Q108">
        <f aca="true" t="shared" si="115" ref="Q108">SUM(K108:K115)</f>
        <v>806</v>
      </c>
      <c r="R108">
        <f aca="true" t="shared" si="116" ref="R108">SUM(L108:L115)</f>
        <v>782</v>
      </c>
      <c r="S108" s="120">
        <f>SUM(M108:R108)</f>
        <v>4893</v>
      </c>
      <c r="T108">
        <v>14</v>
      </c>
      <c r="U108" s="116">
        <f t="shared" si="74"/>
        <v>1066.214</v>
      </c>
    </row>
    <row r="109" spans="1:21" ht="14.25">
      <c r="A109" s="130">
        <f>RANK(U109,$U$4:$U$186,0)+COUNTIF(U$3:U108,U109)</f>
        <v>78</v>
      </c>
      <c r="B109" s="28" t="str">
        <f ca="1">IF(INDEX(Setup!$H$2:$AO$42,(Setup!$F$43)+2,Setup!$E$43)&gt;0,INDEX(Setup!$H$2:$AO$42,(Setup!$F$43)+2,Setup!$E$43)," ")</f>
        <v>Blake Lewis</v>
      </c>
      <c r="C109" s="114" t="str">
        <f>C108</f>
        <v>Ottawa University JV</v>
      </c>
      <c r="D109" s="13">
        <f t="shared" si="85"/>
        <v>824</v>
      </c>
      <c r="E109" s="13">
        <f t="shared" si="86"/>
        <v>6</v>
      </c>
      <c r="F109" s="14">
        <f t="shared" si="87"/>
        <v>137.33333333333334</v>
      </c>
      <c r="G109" s="13">
        <v>162</v>
      </c>
      <c r="H109" s="13">
        <v>140</v>
      </c>
      <c r="I109" s="13">
        <v>125</v>
      </c>
      <c r="J109" s="13">
        <v>128</v>
      </c>
      <c r="K109" s="13">
        <v>122</v>
      </c>
      <c r="L109" s="15">
        <v>147</v>
      </c>
      <c r="U109" s="116">
        <f t="shared" si="74"/>
        <v>824.162</v>
      </c>
    </row>
    <row r="110" spans="1:21" ht="14.25">
      <c r="A110" s="130">
        <f>RANK(U110,$U$4:$U$186,0)+COUNTIF(U$3:U109,U110)</f>
        <v>47</v>
      </c>
      <c r="B110" s="28" t="str">
        <f ca="1">IF(INDEX(Setup!$H$2:$AO$42,(Setup!$F$43)+3,Setup!$E$43)&gt;0,INDEX(Setup!$H$2:$AO$42,(Setup!$F$43)+3,Setup!$E$43)," ")</f>
        <v>Danny King</v>
      </c>
      <c r="C110" s="114" t="str">
        <f aca="true" t="shared" si="117" ref="C110:C115">C109</f>
        <v>Ottawa University JV</v>
      </c>
      <c r="D110" s="13">
        <f t="shared" si="85"/>
        <v>1000</v>
      </c>
      <c r="E110" s="13">
        <f t="shared" si="86"/>
        <v>6</v>
      </c>
      <c r="F110" s="14">
        <f t="shared" si="87"/>
        <v>166.66666666666666</v>
      </c>
      <c r="G110" s="13">
        <v>181</v>
      </c>
      <c r="H110" s="13">
        <v>176</v>
      </c>
      <c r="I110" s="13">
        <v>179</v>
      </c>
      <c r="J110" s="13">
        <v>156</v>
      </c>
      <c r="K110" s="13">
        <v>145</v>
      </c>
      <c r="L110" s="13">
        <v>163</v>
      </c>
      <c r="U110" s="116">
        <f t="shared" si="74"/>
        <v>1000.181</v>
      </c>
    </row>
    <row r="111" spans="1:21" ht="14.25">
      <c r="A111" s="130">
        <f>RANK(U111,$U$4:$U$186,0)+COUNTIF(U$3:U110,U111)</f>
        <v>55</v>
      </c>
      <c r="B111" s="28" t="str">
        <f ca="1">IF(INDEX(Setup!$H$2:$AO$42,(Setup!$F$43)+4,Setup!$E$43)&gt;0,INDEX(Setup!$H$2:$AO$42,(Setup!$F$43)+4,Setup!$E$43)," ")</f>
        <v>Tanner Wichmann</v>
      </c>
      <c r="C111" s="114" t="str">
        <f t="shared" si="117"/>
        <v>Ottawa University JV</v>
      </c>
      <c r="D111" s="13">
        <f t="shared" si="85"/>
        <v>961</v>
      </c>
      <c r="E111" s="13">
        <f t="shared" si="86"/>
        <v>6</v>
      </c>
      <c r="F111" s="14">
        <f t="shared" si="87"/>
        <v>160.16666666666666</v>
      </c>
      <c r="G111" s="13">
        <v>142</v>
      </c>
      <c r="H111" s="13">
        <v>191</v>
      </c>
      <c r="I111" s="13">
        <v>170</v>
      </c>
      <c r="J111" s="13">
        <v>145</v>
      </c>
      <c r="K111" s="13">
        <v>162</v>
      </c>
      <c r="L111" s="13">
        <v>151</v>
      </c>
      <c r="U111" s="116">
        <f t="shared" si="74"/>
        <v>961.191</v>
      </c>
    </row>
    <row r="112" spans="1:21" ht="14.25">
      <c r="A112" s="130">
        <f>RANK(U112,$U$4:$U$186,0)+COUNTIF(U$3:U111,U112)</f>
        <v>43</v>
      </c>
      <c r="B112" s="28" t="str">
        <f ca="1">IF(INDEX(Setup!$H$2:$AO$42,(Setup!$F$43)+5,Setup!$E$43)&gt;0,INDEX(Setup!$H$2:$AO$42,(Setup!$F$43)+5,Setup!$E$43)," ")</f>
        <v>Colton Swartz</v>
      </c>
      <c r="C112" s="114" t="str">
        <f t="shared" si="117"/>
        <v>Ottawa University JV</v>
      </c>
      <c r="D112" s="13">
        <f t="shared" si="85"/>
        <v>1042</v>
      </c>
      <c r="E112" s="13">
        <f t="shared" si="86"/>
        <v>6</v>
      </c>
      <c r="F112" s="14">
        <f t="shared" si="87"/>
        <v>173.66666666666666</v>
      </c>
      <c r="G112" s="13">
        <v>123</v>
      </c>
      <c r="H112" s="13">
        <v>170</v>
      </c>
      <c r="I112" s="13">
        <v>161</v>
      </c>
      <c r="J112" s="13">
        <v>241</v>
      </c>
      <c r="K112" s="13">
        <v>191</v>
      </c>
      <c r="L112" s="13">
        <v>156</v>
      </c>
      <c r="U112" s="116">
        <f t="shared" si="74"/>
        <v>1042.241</v>
      </c>
    </row>
    <row r="113" spans="1:21" ht="14.25">
      <c r="A113" s="130">
        <f>RANK(U113,$U$4:$U$186,0)+COUNTIF(U$3:U112,U113)</f>
        <v>151</v>
      </c>
      <c r="B113" s="28" t="str">
        <f ca="1">IF(INDEX(Setup!$H$2:$AO$42,(Setup!$F$43)+6,Setup!$E$43)&gt;0,INDEX(Setup!$H$2:$AO$42,(Setup!$F$43)+6,Setup!$E$43)," ")</f>
        <v xml:space="preserve"> </v>
      </c>
      <c r="C113" s="114" t="str">
        <f t="shared" si="117"/>
        <v>Ottawa University JV</v>
      </c>
      <c r="D113" s="13">
        <f t="shared" si="85"/>
        <v>0</v>
      </c>
      <c r="E113" s="13">
        <f t="shared" si="86"/>
        <v>0</v>
      </c>
      <c r="F113" s="14" t="e">
        <f t="shared" si="87"/>
        <v>#DIV/0!</v>
      </c>
      <c r="G113" s="13"/>
      <c r="H113" s="13"/>
      <c r="I113" s="13"/>
      <c r="J113" s="13"/>
      <c r="K113" s="13"/>
      <c r="L113" s="13"/>
      <c r="U113" s="116">
        <f t="shared" si="74"/>
        <v>0</v>
      </c>
    </row>
    <row r="114" spans="1:21" ht="14.25">
      <c r="A114" s="130">
        <f>RANK(U114,$U$4:$U$186,0)+COUNTIF(U$3:U113,U114)</f>
        <v>152</v>
      </c>
      <c r="B114" s="28" t="str">
        <f ca="1">IF(INDEX(Setup!$H$2:$AO$42,(Setup!$F$43)+7,Setup!$E$43)&gt;0,INDEX(Setup!$H$2:$AO$42,(Setup!$F$43)+7,Setup!$E$43)," ")</f>
        <v xml:space="preserve"> </v>
      </c>
      <c r="C114" s="114" t="str">
        <f t="shared" si="117"/>
        <v>Ottawa University JV</v>
      </c>
      <c r="D114" s="13">
        <f t="shared" si="85"/>
        <v>0</v>
      </c>
      <c r="E114" s="13">
        <f t="shared" si="86"/>
        <v>0</v>
      </c>
      <c r="F114" s="14" t="e">
        <f t="shared" si="87"/>
        <v>#DIV/0!</v>
      </c>
      <c r="G114" s="13"/>
      <c r="H114" s="13"/>
      <c r="I114" s="13"/>
      <c r="J114" s="13"/>
      <c r="K114" s="13"/>
      <c r="L114" s="13"/>
      <c r="U114" s="116">
        <f t="shared" si="74"/>
        <v>0</v>
      </c>
    </row>
    <row r="115" spans="1:21" ht="14.25">
      <c r="A115" s="131">
        <f>RANK(U115,$U$4:$U$186,0)+COUNTIF(U$3:U114,U115)</f>
        <v>153</v>
      </c>
      <c r="B115" s="111" t="str">
        <f ca="1">IF(INDEX(Setup!$H$2:$AO$42,(Setup!$F$43)+8,Setup!$E$43)&gt;0,INDEX(Setup!$H$2:$AO$42,(Setup!$F$43)+8,Setup!$E$43)," ")</f>
        <v xml:space="preserve"> </v>
      </c>
      <c r="C115" s="115" t="str">
        <f t="shared" si="117"/>
        <v>Ottawa University JV</v>
      </c>
      <c r="D115" s="110">
        <f t="shared" si="85"/>
        <v>0</v>
      </c>
      <c r="E115" s="110">
        <f t="shared" si="86"/>
        <v>0</v>
      </c>
      <c r="F115" s="112" t="e">
        <f t="shared" si="87"/>
        <v>#DIV/0!</v>
      </c>
      <c r="G115" s="110"/>
      <c r="H115" s="110"/>
      <c r="I115" s="110"/>
      <c r="J115" s="110"/>
      <c r="K115" s="110"/>
      <c r="L115" s="110"/>
      <c r="M115" s="73"/>
      <c r="N115" s="73"/>
      <c r="O115" s="73"/>
      <c r="P115" s="73"/>
      <c r="Q115" s="73"/>
      <c r="R115" s="73"/>
      <c r="S115" s="121"/>
      <c r="T115" s="73"/>
      <c r="U115" s="116">
        <f t="shared" si="74"/>
        <v>0</v>
      </c>
    </row>
    <row r="116" spans="1:21" ht="14.25">
      <c r="A116" s="130">
        <f>RANK(U116,$U$4:$U$186,0)+COUNTIF(U$3:U115,U116)</f>
        <v>20</v>
      </c>
      <c r="B116" s="28" t="str">
        <f ca="1">IF(INDEX(Setup!$H$2:$AO$42,(Setup!$F$44)+1,Setup!$E$44)&gt;0,INDEX(Setup!$H$2:$AO$42,(Setup!$F$44)+1,Setup!$E$44)," ")</f>
        <v>Devin Oswalt</v>
      </c>
      <c r="C116" s="114" t="str">
        <f>INDEX(Setup!$B$30:$B$69,MATCH('Mens All Events'!T116,Setup!$A$30:$A$69,0))</f>
        <v>University of Central Missouri</v>
      </c>
      <c r="D116" s="13">
        <f t="shared" si="85"/>
        <v>1146</v>
      </c>
      <c r="E116" s="13">
        <f t="shared" si="86"/>
        <v>6</v>
      </c>
      <c r="F116" s="14">
        <f t="shared" si="87"/>
        <v>191</v>
      </c>
      <c r="G116" s="13">
        <v>202</v>
      </c>
      <c r="H116" s="13">
        <v>225</v>
      </c>
      <c r="I116" s="13">
        <v>213</v>
      </c>
      <c r="J116" s="13">
        <v>180</v>
      </c>
      <c r="K116" s="13">
        <v>178</v>
      </c>
      <c r="L116" s="13">
        <v>148</v>
      </c>
      <c r="M116">
        <f>SUM(G116:G123)</f>
        <v>945</v>
      </c>
      <c r="N116">
        <f aca="true" t="shared" si="118" ref="N116">SUM(H116:H123)</f>
        <v>938</v>
      </c>
      <c r="O116">
        <f aca="true" t="shared" si="119" ref="O116">SUM(I116:I123)</f>
        <v>1014</v>
      </c>
      <c r="P116">
        <f aca="true" t="shared" si="120" ref="P116">SUM(J116:J123)</f>
        <v>852</v>
      </c>
      <c r="Q116">
        <f aca="true" t="shared" si="121" ref="Q116">SUM(K116:K123)</f>
        <v>926</v>
      </c>
      <c r="R116">
        <f aca="true" t="shared" si="122" ref="R116">SUM(L116:L123)</f>
        <v>844</v>
      </c>
      <c r="S116" s="120">
        <f>SUM(M116:R116)</f>
        <v>5519</v>
      </c>
      <c r="T116">
        <v>15</v>
      </c>
      <c r="U116" s="116">
        <f t="shared" si="74"/>
        <v>1146.2250000000001</v>
      </c>
    </row>
    <row r="117" spans="1:21" ht="14.25">
      <c r="A117" s="130">
        <f>RANK(U117,$U$4:$U$186,0)+COUNTIF(U$3:U116,U117)</f>
        <v>7</v>
      </c>
      <c r="B117" s="28" t="str">
        <f ca="1">IF(INDEX(Setup!$H$2:$AO$42,(Setup!$F$44)+2,Setup!$E$44)&gt;0,INDEX(Setup!$H$2:$AO$42,(Setup!$F$44)+2,Setup!$E$44)," ")</f>
        <v>Connor Kottke</v>
      </c>
      <c r="C117" s="114" t="str">
        <f>C116</f>
        <v>University of Central Missouri</v>
      </c>
      <c r="D117" s="13">
        <f t="shared" si="85"/>
        <v>1232</v>
      </c>
      <c r="E117" s="13">
        <f t="shared" si="86"/>
        <v>6</v>
      </c>
      <c r="F117" s="14">
        <f t="shared" si="87"/>
        <v>205.33333333333334</v>
      </c>
      <c r="G117" s="13">
        <v>222</v>
      </c>
      <c r="H117" s="13">
        <v>175</v>
      </c>
      <c r="I117" s="13">
        <v>242</v>
      </c>
      <c r="J117" s="13">
        <v>167</v>
      </c>
      <c r="K117" s="13">
        <v>227</v>
      </c>
      <c r="L117" s="15">
        <v>199</v>
      </c>
      <c r="U117" s="116">
        <f t="shared" si="74"/>
        <v>1232.242</v>
      </c>
    </row>
    <row r="118" spans="1:21" ht="14.25">
      <c r="A118" s="130">
        <f>RANK(U118,$U$4:$U$186,0)+COUNTIF(U$3:U117,U118)</f>
        <v>121</v>
      </c>
      <c r="B118" s="28" t="str">
        <f ca="1">IF(INDEX(Setup!$H$2:$AO$42,(Setup!$F$44)+3,Setup!$E$44)&gt;0,INDEX(Setup!$H$2:$AO$42,(Setup!$F$44)+3,Setup!$E$44)," ")</f>
        <v>Jonathan Srock</v>
      </c>
      <c r="C118" s="114" t="str">
        <f aca="true" t="shared" si="123" ref="C118:C123">C117</f>
        <v>University of Central Missouri</v>
      </c>
      <c r="D118" s="13">
        <f aca="true" t="shared" si="124" ref="D118:D147">SUM(G118:L118)</f>
        <v>401</v>
      </c>
      <c r="E118" s="13">
        <f aca="true" t="shared" si="125" ref="E118:E147">COUNT(G118:L118)</f>
        <v>2</v>
      </c>
      <c r="F118" s="14">
        <f aca="true" t="shared" si="126" ref="F118:F147">AVERAGE(G118:L118)</f>
        <v>200.5</v>
      </c>
      <c r="G118" s="13">
        <v>265</v>
      </c>
      <c r="H118" s="13">
        <v>136</v>
      </c>
      <c r="I118" s="13"/>
      <c r="J118" s="13"/>
      <c r="K118" s="13"/>
      <c r="L118" s="13"/>
      <c r="U118" s="116">
        <f t="shared" si="74"/>
        <v>401.265</v>
      </c>
    </row>
    <row r="119" spans="1:21" ht="14.25">
      <c r="A119" s="130">
        <f>RANK(U119,$U$4:$U$186,0)+COUNTIF(U$3:U118,U119)</f>
        <v>72</v>
      </c>
      <c r="B119" s="28" t="str">
        <f ca="1">IF(INDEX(Setup!$H$2:$AO$42,(Setup!$F$44)+4,Setup!$E$44)&gt;0,INDEX(Setup!$H$2:$AO$42,(Setup!$F$44)+4,Setup!$E$44)," ")</f>
        <v>Tyler Thompson</v>
      </c>
      <c r="C119" s="114" t="str">
        <f t="shared" si="123"/>
        <v>University of Central Missouri</v>
      </c>
      <c r="D119" s="13">
        <f aca="true" t="shared" si="127" ref="D119">SUM(G119:L119)</f>
        <v>874</v>
      </c>
      <c r="E119" s="13">
        <f aca="true" t="shared" si="128" ref="E119">COUNT(G119:L119)</f>
        <v>5</v>
      </c>
      <c r="F119" s="14">
        <f aca="true" t="shared" si="129" ref="F119">AVERAGE(G119:L119)</f>
        <v>174.8</v>
      </c>
      <c r="G119" s="13"/>
      <c r="H119" s="13">
        <v>190</v>
      </c>
      <c r="I119" s="13">
        <v>215</v>
      </c>
      <c r="J119" s="13">
        <v>169</v>
      </c>
      <c r="K119" s="13">
        <v>148</v>
      </c>
      <c r="L119" s="13">
        <v>152</v>
      </c>
      <c r="U119" s="116">
        <f t="shared" si="74"/>
        <v>874.215</v>
      </c>
    </row>
    <row r="120" spans="1:21" ht="14.25">
      <c r="A120" s="130">
        <f>RANK(U120,$U$4:$U$186,0)+COUNTIF(U$3:U119,U120)</f>
        <v>32</v>
      </c>
      <c r="B120" s="28" t="str">
        <f ca="1">IF(INDEX(Setup!$H$2:$AO$42,(Setup!$F$44)+5,Setup!$E$44)&gt;0,INDEX(Setup!$H$2:$AO$42,(Setup!$F$44)+5,Setup!$E$44)," ")</f>
        <v>Chris Seagraves</v>
      </c>
      <c r="C120" s="114" t="str">
        <f t="shared" si="123"/>
        <v>University of Central Missouri</v>
      </c>
      <c r="D120" s="13">
        <f t="shared" si="124"/>
        <v>1104</v>
      </c>
      <c r="E120" s="13">
        <f t="shared" si="125"/>
        <v>6</v>
      </c>
      <c r="F120" s="14">
        <f t="shared" si="126"/>
        <v>184</v>
      </c>
      <c r="G120" s="13">
        <v>140</v>
      </c>
      <c r="H120" s="13">
        <v>212</v>
      </c>
      <c r="I120" s="13">
        <v>191</v>
      </c>
      <c r="J120" s="13">
        <v>173</v>
      </c>
      <c r="K120" s="13">
        <v>216</v>
      </c>
      <c r="L120" s="13">
        <v>172</v>
      </c>
      <c r="U120" s="116">
        <f t="shared" si="74"/>
        <v>1104.2160000000001</v>
      </c>
    </row>
    <row r="121" spans="1:21" ht="14.25">
      <c r="A121" s="130">
        <f>RANK(U121,$U$4:$U$186,0)+COUNTIF(U$3:U120,U121)</f>
        <v>87</v>
      </c>
      <c r="B121" s="28" t="str">
        <f ca="1">IF(INDEX(Setup!$H$2:$AO$42,(Setup!$F$44)+6,Setup!$E$44)&gt;0,INDEX(Setup!$H$2:$AO$42,(Setup!$F$44)+6,Setup!$E$44)," ")</f>
        <v>Terry Adams</v>
      </c>
      <c r="C121" s="114" t="str">
        <f t="shared" si="123"/>
        <v>University of Central Missouri</v>
      </c>
      <c r="D121" s="13">
        <f t="shared" si="124"/>
        <v>762</v>
      </c>
      <c r="E121" s="13">
        <f t="shared" si="125"/>
        <v>5</v>
      </c>
      <c r="F121" s="14">
        <f t="shared" si="126"/>
        <v>152.4</v>
      </c>
      <c r="G121" s="13">
        <v>116</v>
      </c>
      <c r="H121" s="15"/>
      <c r="I121" s="13">
        <v>153</v>
      </c>
      <c r="J121" s="13">
        <v>163</v>
      </c>
      <c r="K121" s="13">
        <v>157</v>
      </c>
      <c r="L121" s="13">
        <v>173</v>
      </c>
      <c r="U121" s="116">
        <f t="shared" si="74"/>
        <v>762.173</v>
      </c>
    </row>
    <row r="122" spans="1:21" ht="14.25">
      <c r="A122" s="130">
        <f>RANK(U122,$U$4:$U$186,0)+COUNTIF(U$3:U121,U122)</f>
        <v>154</v>
      </c>
      <c r="B122" s="28" t="str">
        <f ca="1">IF(INDEX(Setup!$H$2:$AO$42,(Setup!$F$44)+7,Setup!$E$44)&gt;0,INDEX(Setup!$H$2:$AO$42,(Setup!$F$44)+7,Setup!$E$44)," ")</f>
        <v>Carter Mitchell</v>
      </c>
      <c r="C122" s="114" t="str">
        <f t="shared" si="123"/>
        <v>University of Central Missouri</v>
      </c>
      <c r="D122" s="13">
        <f t="shared" si="124"/>
        <v>0</v>
      </c>
      <c r="E122" s="13">
        <f t="shared" si="125"/>
        <v>0</v>
      </c>
      <c r="F122" s="14" t="e">
        <f t="shared" si="126"/>
        <v>#DIV/0!</v>
      </c>
      <c r="G122" s="13"/>
      <c r="H122" s="13"/>
      <c r="I122" s="13"/>
      <c r="J122" s="13"/>
      <c r="K122" s="13"/>
      <c r="L122" s="13"/>
      <c r="U122" s="116">
        <f t="shared" si="74"/>
        <v>0</v>
      </c>
    </row>
    <row r="123" spans="1:21" ht="14.25">
      <c r="A123" s="131">
        <f>RANK(U123,$U$4:$U$186,0)+COUNTIF(U$3:U122,U123)</f>
        <v>155</v>
      </c>
      <c r="B123" s="111" t="str">
        <f ca="1">IF(INDEX(Setup!$H$2:$AO$42,(Setup!$F$44)+8,Setup!$E$44)&gt;0,INDEX(Setup!$H$2:$AO$42,(Setup!$F$44)+8,Setup!$E$44)," ")</f>
        <v xml:space="preserve"> </v>
      </c>
      <c r="C123" s="115" t="str">
        <f t="shared" si="123"/>
        <v>University of Central Missouri</v>
      </c>
      <c r="D123" s="110">
        <f t="shared" si="124"/>
        <v>0</v>
      </c>
      <c r="E123" s="110">
        <f t="shared" si="125"/>
        <v>0</v>
      </c>
      <c r="F123" s="112" t="e">
        <f t="shared" si="126"/>
        <v>#DIV/0!</v>
      </c>
      <c r="G123" s="110"/>
      <c r="H123" s="110"/>
      <c r="I123" s="110"/>
      <c r="J123" s="110"/>
      <c r="K123" s="110"/>
      <c r="L123" s="110"/>
      <c r="M123" s="73"/>
      <c r="N123" s="73"/>
      <c r="O123" s="73"/>
      <c r="P123" s="73"/>
      <c r="Q123" s="73"/>
      <c r="R123" s="73"/>
      <c r="S123" s="121"/>
      <c r="T123" s="73"/>
      <c r="U123" s="116">
        <f t="shared" si="74"/>
        <v>0</v>
      </c>
    </row>
    <row r="124" spans="1:21" ht="14.25">
      <c r="A124" s="130">
        <f>RANK(U124,$U$4:$U$186,0)+COUNTIF(U$3:U123,U124)</f>
        <v>156</v>
      </c>
      <c r="B124" s="28" t="str">
        <f ca="1">IF(INDEX(Setup!$H$2:$AO$42,(Setup!$F$45)+1,Setup!$E$45)&gt;0,INDEX(Setup!$H$2:$AO$42,(Setup!$F$45)+1,Setup!$E$45)," ")</f>
        <v>Richard Blue V</v>
      </c>
      <c r="C124" s="114" t="str">
        <f>INDEX(Setup!$B$30:$B$69,MATCH('Mens All Events'!T124,Setup!$A$30:$A$69,0))</f>
        <v>University of Nebraska</v>
      </c>
      <c r="D124" s="13">
        <f t="shared" si="124"/>
        <v>0</v>
      </c>
      <c r="E124" s="13">
        <f t="shared" si="125"/>
        <v>0</v>
      </c>
      <c r="F124" s="14" t="e">
        <f t="shared" si="126"/>
        <v>#DIV/0!</v>
      </c>
      <c r="G124" s="13"/>
      <c r="H124" s="13"/>
      <c r="I124" s="13"/>
      <c r="J124" s="13"/>
      <c r="K124" s="13"/>
      <c r="L124" s="13"/>
      <c r="M124">
        <f>SUM(G124:G131)</f>
        <v>1038</v>
      </c>
      <c r="N124">
        <f aca="true" t="shared" si="130" ref="N124">SUM(H124:H131)</f>
        <v>912</v>
      </c>
      <c r="O124">
        <f aca="true" t="shared" si="131" ref="O124">SUM(I124:I131)</f>
        <v>1007</v>
      </c>
      <c r="P124">
        <f aca="true" t="shared" si="132" ref="P124">SUM(J124:J131)</f>
        <v>1037</v>
      </c>
      <c r="Q124">
        <f aca="true" t="shared" si="133" ref="Q124">SUM(K124:K131)</f>
        <v>984</v>
      </c>
      <c r="R124">
        <f aca="true" t="shared" si="134" ref="R124">SUM(L124:L131)</f>
        <v>886</v>
      </c>
      <c r="S124" s="120">
        <f>SUM(M124:R124)</f>
        <v>5864</v>
      </c>
      <c r="T124">
        <v>16</v>
      </c>
      <c r="U124" s="116">
        <f t="shared" si="74"/>
        <v>0</v>
      </c>
    </row>
    <row r="125" spans="1:21" ht="14.25">
      <c r="A125" s="130">
        <f>RANK(U125,$U$4:$U$186,0)+COUNTIF(U$3:U124,U125)</f>
        <v>16</v>
      </c>
      <c r="B125" s="28" t="str">
        <f ca="1">IF(INDEX(Setup!$H$2:$AO$42,(Setup!$F$45)+2,Setup!$E$45)&gt;0,INDEX(Setup!$H$2:$AO$42,(Setup!$F$45)+2,Setup!$E$45)," ")</f>
        <v>Justin Brauch</v>
      </c>
      <c r="C125" s="114" t="str">
        <f>C124</f>
        <v>University of Nebraska</v>
      </c>
      <c r="D125" s="13">
        <f t="shared" si="124"/>
        <v>1160</v>
      </c>
      <c r="E125" s="13">
        <f t="shared" si="125"/>
        <v>6</v>
      </c>
      <c r="F125" s="14">
        <f t="shared" si="126"/>
        <v>193.33333333333334</v>
      </c>
      <c r="G125" s="13">
        <v>208</v>
      </c>
      <c r="H125" s="13">
        <v>181</v>
      </c>
      <c r="I125" s="13">
        <v>192</v>
      </c>
      <c r="J125" s="13">
        <v>171</v>
      </c>
      <c r="K125" s="13">
        <v>234</v>
      </c>
      <c r="L125" s="13">
        <v>174</v>
      </c>
      <c r="U125" s="116">
        <f t="shared" si="74"/>
        <v>1160.234</v>
      </c>
    </row>
    <row r="126" spans="1:21" ht="14.25">
      <c r="A126" s="130">
        <f>RANK(U126,$U$4:$U$186,0)+COUNTIF(U$3:U125,U126)</f>
        <v>19</v>
      </c>
      <c r="B126" s="28" t="str">
        <f ca="1">IF(INDEX(Setup!$H$2:$AO$42,(Setup!$F$45)+3,Setup!$E$45)&gt;0,INDEX(Setup!$H$2:$AO$42,(Setup!$F$45)+3,Setup!$E$45)," ")</f>
        <v>Matthew Brauch</v>
      </c>
      <c r="C126" s="114" t="str">
        <f aca="true" t="shared" si="135" ref="C126:C131">C125</f>
        <v>University of Nebraska</v>
      </c>
      <c r="D126" s="13">
        <f t="shared" si="124"/>
        <v>1147</v>
      </c>
      <c r="E126" s="13">
        <f t="shared" si="125"/>
        <v>6</v>
      </c>
      <c r="F126" s="14">
        <f t="shared" si="126"/>
        <v>191.16666666666666</v>
      </c>
      <c r="G126" s="13">
        <v>197</v>
      </c>
      <c r="H126" s="13">
        <v>217</v>
      </c>
      <c r="I126" s="13">
        <v>240</v>
      </c>
      <c r="J126" s="13">
        <v>195</v>
      </c>
      <c r="K126" s="13">
        <v>134</v>
      </c>
      <c r="L126" s="13">
        <v>164</v>
      </c>
      <c r="U126" s="116">
        <f t="shared" si="74"/>
        <v>1147.24</v>
      </c>
    </row>
    <row r="127" spans="1:21" ht="14.25">
      <c r="A127" s="130">
        <f>RANK(U127,$U$4:$U$186,0)+COUNTIF(U$3:U126,U127)</f>
        <v>23</v>
      </c>
      <c r="B127" s="28" t="str">
        <f ca="1">IF(INDEX(Setup!$H$2:$AO$42,(Setup!$F$45)+4,Setup!$E$45)&gt;0,INDEX(Setup!$H$2:$AO$42,(Setup!$F$45)+4,Setup!$E$45)," ")</f>
        <v>Alexander Burbine</v>
      </c>
      <c r="C127" s="114" t="str">
        <f t="shared" si="135"/>
        <v>University of Nebraska</v>
      </c>
      <c r="D127" s="13">
        <f aca="true" t="shared" si="136" ref="D127">SUM(G127:L127)</f>
        <v>1136</v>
      </c>
      <c r="E127" s="13">
        <f aca="true" t="shared" si="137" ref="E127">COUNT(G127:L127)</f>
        <v>6</v>
      </c>
      <c r="F127" s="14">
        <f aca="true" t="shared" si="138" ref="F127">AVERAGE(G127:L127)</f>
        <v>189.33333333333334</v>
      </c>
      <c r="G127" s="13">
        <v>186</v>
      </c>
      <c r="H127" s="13">
        <v>172</v>
      </c>
      <c r="I127" s="13">
        <v>153</v>
      </c>
      <c r="J127" s="13">
        <v>220</v>
      </c>
      <c r="K127" s="13">
        <v>196</v>
      </c>
      <c r="L127" s="13">
        <v>209</v>
      </c>
      <c r="U127" s="116">
        <f t="shared" si="74"/>
        <v>1136.22</v>
      </c>
    </row>
    <row r="128" spans="1:21" ht="14.25">
      <c r="A128" s="130">
        <f>RANK(U128,$U$4:$U$186,0)+COUNTIF(U$3:U127,U128)</f>
        <v>8</v>
      </c>
      <c r="B128" s="28" t="str">
        <f ca="1">IF(INDEX(Setup!$H$2:$AO$42,(Setup!$F$45)+5,Setup!$E$45)&gt;0,INDEX(Setup!$H$2:$AO$42,(Setup!$F$45)+5,Setup!$E$45)," ")</f>
        <v>James A Rutledge</v>
      </c>
      <c r="C128" s="114" t="str">
        <f t="shared" si="135"/>
        <v>University of Nebraska</v>
      </c>
      <c r="D128" s="13">
        <f t="shared" si="124"/>
        <v>1225</v>
      </c>
      <c r="E128" s="13">
        <f t="shared" si="125"/>
        <v>6</v>
      </c>
      <c r="F128" s="14">
        <f t="shared" si="126"/>
        <v>204.16666666666666</v>
      </c>
      <c r="G128" s="13">
        <v>241</v>
      </c>
      <c r="H128" s="13">
        <v>180</v>
      </c>
      <c r="I128" s="13">
        <v>175</v>
      </c>
      <c r="J128" s="13">
        <v>228</v>
      </c>
      <c r="K128" s="13">
        <v>225</v>
      </c>
      <c r="L128" s="13">
        <v>176</v>
      </c>
      <c r="U128" s="116">
        <f t="shared" si="74"/>
        <v>1225.241</v>
      </c>
    </row>
    <row r="129" spans="1:21" ht="13.9" customHeight="1">
      <c r="A129" s="130">
        <f>RANK(U129,$U$4:$U$186,0)+COUNTIF(U$3:U128,U129)</f>
        <v>157</v>
      </c>
      <c r="B129" s="28" t="str">
        <f ca="1">IF(INDEX(Setup!$H$2:$AO$42,(Setup!$F$45)+6,Setup!$E$45)&gt;0,INDEX(Setup!$H$2:$AO$42,(Setup!$F$45)+6,Setup!$E$45)," ")</f>
        <v>Benjamin Vanness</v>
      </c>
      <c r="C129" s="114" t="str">
        <f t="shared" si="135"/>
        <v>University of Nebraska</v>
      </c>
      <c r="D129" s="13">
        <f t="shared" si="124"/>
        <v>0</v>
      </c>
      <c r="E129" s="13">
        <f t="shared" si="125"/>
        <v>0</v>
      </c>
      <c r="F129" s="14" t="e">
        <f t="shared" si="126"/>
        <v>#DIV/0!</v>
      </c>
      <c r="G129" s="13"/>
      <c r="H129" s="13"/>
      <c r="I129" s="13"/>
      <c r="J129" s="13"/>
      <c r="K129" s="13"/>
      <c r="L129" s="13"/>
      <c r="U129" s="116">
        <f t="shared" si="74"/>
        <v>0</v>
      </c>
    </row>
    <row r="130" spans="1:21" ht="14.25">
      <c r="A130" s="130">
        <f>RANK(U130,$U$4:$U$186,0)+COUNTIF(U$3:U129,U130)</f>
        <v>11</v>
      </c>
      <c r="B130" s="28" t="str">
        <f ca="1">IF(INDEX(Setup!$H$2:$AO$42,(Setup!$F$45)+7,Setup!$E$45)&gt;0,INDEX(Setup!$H$2:$AO$42,(Setup!$F$45)+7,Setup!$E$45)," ")</f>
        <v>Tyler Zimmerman</v>
      </c>
      <c r="C130" s="114" t="str">
        <f t="shared" si="135"/>
        <v>University of Nebraska</v>
      </c>
      <c r="D130" s="13">
        <f t="shared" si="124"/>
        <v>1196</v>
      </c>
      <c r="E130" s="13">
        <f t="shared" si="125"/>
        <v>6</v>
      </c>
      <c r="F130" s="14">
        <f t="shared" si="126"/>
        <v>199.33333333333334</v>
      </c>
      <c r="G130" s="13">
        <v>206</v>
      </c>
      <c r="H130" s="13">
        <v>162</v>
      </c>
      <c r="I130" s="13">
        <v>247</v>
      </c>
      <c r="J130" s="13">
        <v>223</v>
      </c>
      <c r="K130" s="13">
        <v>195</v>
      </c>
      <c r="L130" s="13">
        <v>163</v>
      </c>
      <c r="U130" s="116">
        <f t="shared" si="74"/>
        <v>1196.247</v>
      </c>
    </row>
    <row r="131" spans="1:21" ht="14.25">
      <c r="A131" s="131">
        <f>RANK(U131,$U$4:$U$186,0)+COUNTIF(U$3:U130,U131)</f>
        <v>158</v>
      </c>
      <c r="B131" s="111" t="str">
        <f ca="1">IF(INDEX(Setup!$H$2:$AO$42,(Setup!$F$45)+8,Setup!$E$45)&gt;0,INDEX(Setup!$H$2:$AO$42,(Setup!$F$45)+8,Setup!$E$45)," ")</f>
        <v xml:space="preserve"> </v>
      </c>
      <c r="C131" s="115" t="str">
        <f t="shared" si="135"/>
        <v>University of Nebraska</v>
      </c>
      <c r="D131" s="110">
        <f t="shared" si="124"/>
        <v>0</v>
      </c>
      <c r="E131" s="110">
        <f t="shared" si="125"/>
        <v>0</v>
      </c>
      <c r="F131" s="112" t="e">
        <f t="shared" si="126"/>
        <v>#DIV/0!</v>
      </c>
      <c r="G131" s="110"/>
      <c r="H131" s="110"/>
      <c r="I131" s="110"/>
      <c r="J131" s="110"/>
      <c r="K131" s="110"/>
      <c r="L131" s="110"/>
      <c r="M131" s="73"/>
      <c r="N131" s="73"/>
      <c r="O131" s="73"/>
      <c r="P131" s="73"/>
      <c r="Q131" s="73"/>
      <c r="R131" s="73"/>
      <c r="S131" s="121"/>
      <c r="T131" s="73"/>
      <c r="U131" s="116">
        <f t="shared" si="74"/>
        <v>0</v>
      </c>
    </row>
    <row r="132" spans="1:21" ht="14.25">
      <c r="A132" s="130">
        <f>RANK(U132,$U$4:$U$186,0)+COUNTIF(U$3:U131,U132)</f>
        <v>31</v>
      </c>
      <c r="B132" s="28" t="str">
        <f ca="1">IF(INDEX(Setup!$H$2:$AO$42,(Setup!$F$46)+1,Setup!$E$46)&gt;0,INDEX(Setup!$H$2:$AO$42,(Setup!$F$46)+1,Setup!$E$46)," ")</f>
        <v>Ross Scroggins</v>
      </c>
      <c r="C132" s="114" t="str">
        <f>INDEX(Setup!$B$30:$B$69,MATCH('Mens All Events'!T132,Setup!$A$30:$A$69,0))</f>
        <v>West Texas AM</v>
      </c>
      <c r="D132" s="13">
        <f t="shared" si="124"/>
        <v>1105</v>
      </c>
      <c r="E132" s="13">
        <f t="shared" si="125"/>
        <v>6</v>
      </c>
      <c r="F132" s="14">
        <f t="shared" si="126"/>
        <v>184.16666666666666</v>
      </c>
      <c r="G132" s="13">
        <v>191</v>
      </c>
      <c r="H132" s="13">
        <v>186</v>
      </c>
      <c r="I132" s="13">
        <v>210</v>
      </c>
      <c r="J132" s="13">
        <v>161</v>
      </c>
      <c r="K132" s="13">
        <v>179</v>
      </c>
      <c r="L132" s="13">
        <v>178</v>
      </c>
      <c r="M132">
        <f>SUM(G132:G139)</f>
        <v>896</v>
      </c>
      <c r="N132">
        <f aca="true" t="shared" si="139" ref="N132">SUM(H132:H139)</f>
        <v>904</v>
      </c>
      <c r="O132">
        <f aca="true" t="shared" si="140" ref="O132">SUM(I132:I139)</f>
        <v>995</v>
      </c>
      <c r="P132">
        <f aca="true" t="shared" si="141" ref="P132">SUM(J132:J139)</f>
        <v>872</v>
      </c>
      <c r="Q132">
        <f aca="true" t="shared" si="142" ref="Q132">SUM(K132:K139)</f>
        <v>865</v>
      </c>
      <c r="R132">
        <f aca="true" t="shared" si="143" ref="R132">SUM(L132:L139)</f>
        <v>889</v>
      </c>
      <c r="S132" s="120">
        <f>SUM(M132:R132)</f>
        <v>5421</v>
      </c>
      <c r="T132">
        <v>17</v>
      </c>
      <c r="U132" s="116">
        <f t="shared" si="74"/>
        <v>1105.21</v>
      </c>
    </row>
    <row r="133" spans="1:21" ht="14.25">
      <c r="A133" s="130">
        <f>RANK(U133,$U$4:$U$186,0)+COUNTIF(U$3:U132,U133)</f>
        <v>127</v>
      </c>
      <c r="B133" s="28" t="str">
        <f ca="1">IF(INDEX(Setup!$H$2:$AO$42,(Setup!$F$46)+2,Setup!$E$46)&gt;0,INDEX(Setup!$H$2:$AO$42,(Setup!$F$46)+2,Setup!$E$46)," ")</f>
        <v>Wyatt Clark</v>
      </c>
      <c r="C133" s="114" t="str">
        <f>C132</f>
        <v>West Texas AM</v>
      </c>
      <c r="D133" s="13">
        <f t="shared" si="124"/>
        <v>150</v>
      </c>
      <c r="E133" s="13">
        <f t="shared" si="125"/>
        <v>1</v>
      </c>
      <c r="F133" s="14">
        <f t="shared" si="126"/>
        <v>150</v>
      </c>
      <c r="G133" s="13">
        <v>150</v>
      </c>
      <c r="H133" s="13"/>
      <c r="I133" s="13"/>
      <c r="J133" s="13"/>
      <c r="K133" s="13"/>
      <c r="L133" s="13"/>
      <c r="U133" s="116">
        <f aca="true" t="shared" si="144" ref="U133:U155">IF(D133&gt;0,CONCATENATE(D133,LARGE(G133:L133,1))*0.001,0)</f>
        <v>150.15</v>
      </c>
    </row>
    <row r="134" spans="1:21" ht="14.25">
      <c r="A134" s="130">
        <f>RANK(U134,$U$4:$U$186,0)+COUNTIF(U$3:U133,U134)</f>
        <v>125</v>
      </c>
      <c r="B134" s="28" t="str">
        <f ca="1">IF(INDEX(Setup!$H$2:$AO$42,(Setup!$F$46)+3,Setup!$E$46)&gt;0,INDEX(Setup!$H$2:$AO$42,(Setup!$F$46)+3,Setup!$E$46)," ")</f>
        <v>Will Scroggins</v>
      </c>
      <c r="C134" s="114" t="str">
        <f aca="true" t="shared" si="145" ref="C134:C139">C133</f>
        <v>West Texas AM</v>
      </c>
      <c r="D134" s="13">
        <f aca="true" t="shared" si="146" ref="D134:D135">SUM(G134:L134)</f>
        <v>175</v>
      </c>
      <c r="E134" s="13">
        <f aca="true" t="shared" si="147" ref="E134:E135">COUNT(G134:L134)</f>
        <v>1</v>
      </c>
      <c r="F134" s="14">
        <f aca="true" t="shared" si="148" ref="F134:F135">AVERAGE(G134:L134)</f>
        <v>175</v>
      </c>
      <c r="G134" s="13">
        <v>175</v>
      </c>
      <c r="H134" s="13"/>
      <c r="I134" s="13"/>
      <c r="J134" s="13"/>
      <c r="K134" s="13"/>
      <c r="L134" s="13"/>
      <c r="U134" s="116">
        <f t="shared" si="144"/>
        <v>175.175</v>
      </c>
    </row>
    <row r="135" spans="1:21" ht="14.25">
      <c r="A135" s="130">
        <f>RANK(U135,$U$4:$U$186,0)+COUNTIF(U$3:U134,U135)</f>
        <v>114</v>
      </c>
      <c r="B135" s="28" t="str">
        <f ca="1">IF(INDEX(Setup!$H$2:$AO$42,(Setup!$F$46)+4,Setup!$E$46)&gt;0,INDEX(Setup!$H$2:$AO$42,(Setup!$F$46)+4,Setup!$E$46)," ")</f>
        <v>Cody Stephens</v>
      </c>
      <c r="C135" s="114" t="str">
        <f t="shared" si="145"/>
        <v>West Texas AM</v>
      </c>
      <c r="D135" s="13">
        <f t="shared" si="146"/>
        <v>498</v>
      </c>
      <c r="E135" s="13">
        <f t="shared" si="147"/>
        <v>3</v>
      </c>
      <c r="F135" s="14">
        <f t="shared" si="148"/>
        <v>166</v>
      </c>
      <c r="G135" s="13"/>
      <c r="H135" s="13"/>
      <c r="I135" s="13"/>
      <c r="J135" s="13">
        <v>151</v>
      </c>
      <c r="K135" s="13">
        <v>174</v>
      </c>
      <c r="L135" s="13">
        <v>173</v>
      </c>
      <c r="U135" s="116">
        <f t="shared" si="144"/>
        <v>498.17400000000004</v>
      </c>
    </row>
    <row r="136" spans="1:21" ht="14.25">
      <c r="A136" s="130">
        <f>RANK(U136,$U$4:$U$186,0)+COUNTIF(U$3:U135,U136)</f>
        <v>108</v>
      </c>
      <c r="B136" s="28" t="str">
        <f ca="1">IF(INDEX(Setup!$H$2:$AO$42,(Setup!$F$46)+5,Setup!$E$46)&gt;0,INDEX(Setup!$H$2:$AO$42,(Setup!$F$46)+5,Setup!$E$46)," ")</f>
        <v>Kellen Lavery</v>
      </c>
      <c r="C136" s="114" t="str">
        <f t="shared" si="145"/>
        <v>West Texas AM</v>
      </c>
      <c r="D136" s="13">
        <f t="shared" si="124"/>
        <v>548</v>
      </c>
      <c r="E136" s="13">
        <f t="shared" si="125"/>
        <v>3</v>
      </c>
      <c r="F136" s="14">
        <f t="shared" si="126"/>
        <v>182.66666666666666</v>
      </c>
      <c r="G136" s="13">
        <v>191</v>
      </c>
      <c r="H136" s="13">
        <v>188</v>
      </c>
      <c r="I136" s="13">
        <v>169</v>
      </c>
      <c r="J136" s="13"/>
      <c r="K136" s="13"/>
      <c r="L136" s="13"/>
      <c r="U136" s="116">
        <f t="shared" si="144"/>
        <v>548.191</v>
      </c>
    </row>
    <row r="137" spans="1:21" ht="14.25">
      <c r="A137" s="130">
        <f>RANK(U137,$U$4:$U$186,0)+COUNTIF(U$3:U136,U137)</f>
        <v>33</v>
      </c>
      <c r="B137" s="28" t="str">
        <f ca="1">IF(INDEX(Setup!$H$2:$AO$42,(Setup!$F$46)+6,Setup!$E$46)&gt;0,INDEX(Setup!$H$2:$AO$42,(Setup!$F$46)+6,Setup!$E$46)," ")</f>
        <v>Bradley Solomon</v>
      </c>
      <c r="C137" s="114" t="str">
        <f t="shared" si="145"/>
        <v>West Texas AM</v>
      </c>
      <c r="D137" s="13">
        <f t="shared" si="124"/>
        <v>1086</v>
      </c>
      <c r="E137" s="13">
        <f t="shared" si="125"/>
        <v>6</v>
      </c>
      <c r="F137" s="14">
        <f t="shared" si="126"/>
        <v>181</v>
      </c>
      <c r="G137" s="13">
        <v>189</v>
      </c>
      <c r="H137" s="13">
        <v>173</v>
      </c>
      <c r="I137" s="13">
        <v>188</v>
      </c>
      <c r="J137" s="13">
        <v>201</v>
      </c>
      <c r="K137" s="13">
        <v>175</v>
      </c>
      <c r="L137" s="13">
        <v>160</v>
      </c>
      <c r="U137" s="116">
        <f t="shared" si="144"/>
        <v>1086.201</v>
      </c>
    </row>
    <row r="138" spans="1:21" ht="14.25">
      <c r="A138" s="130">
        <f>RANK(U138,$U$4:$U$186,0)+COUNTIF(U$3:U137,U138)</f>
        <v>65</v>
      </c>
      <c r="B138" s="28" t="str">
        <f ca="1">IF(INDEX(Setup!$H$2:$AO$42,(Setup!$F$46)+7,Setup!$E$46)&gt;0,INDEX(Setup!$H$2:$AO$42,(Setup!$F$46)+7,Setup!$E$46)," ")</f>
        <v>Matt Hoffman</v>
      </c>
      <c r="C138" s="114" t="str">
        <f t="shared" si="145"/>
        <v>West Texas AM</v>
      </c>
      <c r="D138" s="13">
        <f t="shared" si="124"/>
        <v>917</v>
      </c>
      <c r="E138" s="13">
        <f t="shared" si="125"/>
        <v>5</v>
      </c>
      <c r="F138" s="14">
        <f t="shared" si="126"/>
        <v>183.4</v>
      </c>
      <c r="G138" s="13"/>
      <c r="H138" s="13">
        <v>179</v>
      </c>
      <c r="I138" s="13">
        <v>226</v>
      </c>
      <c r="J138" s="13">
        <v>181</v>
      </c>
      <c r="K138" s="13">
        <v>163</v>
      </c>
      <c r="L138" s="15">
        <v>168</v>
      </c>
      <c r="U138" s="116">
        <f t="shared" si="144"/>
        <v>917.226</v>
      </c>
    </row>
    <row r="139" spans="1:21" ht="14.25">
      <c r="A139" s="131">
        <f>RANK(U139,$U$4:$U$186,0)+COUNTIF(U$3:U138,U139)</f>
        <v>57</v>
      </c>
      <c r="B139" s="111" t="str">
        <f ca="1">IF(INDEX(Setup!$H$2:$AO$42,(Setup!$F$46)+8,Setup!$E$46)&gt;0,INDEX(Setup!$H$2:$AO$42,(Setup!$F$46)+8,Setup!$E$46)," ")</f>
        <v>Rusty Johnston</v>
      </c>
      <c r="C139" s="115" t="str">
        <f t="shared" si="145"/>
        <v>West Texas AM</v>
      </c>
      <c r="D139" s="110">
        <f t="shared" si="124"/>
        <v>942</v>
      </c>
      <c r="E139" s="110">
        <f t="shared" si="125"/>
        <v>5</v>
      </c>
      <c r="F139" s="112">
        <f t="shared" si="126"/>
        <v>188.4</v>
      </c>
      <c r="G139" s="110"/>
      <c r="H139" s="110">
        <v>178</v>
      </c>
      <c r="I139" s="110">
        <v>202</v>
      </c>
      <c r="J139" s="110">
        <v>178</v>
      </c>
      <c r="K139" s="110">
        <v>174</v>
      </c>
      <c r="L139" s="110">
        <v>210</v>
      </c>
      <c r="M139" s="73"/>
      <c r="N139" s="73"/>
      <c r="O139" s="73"/>
      <c r="P139" s="73"/>
      <c r="Q139" s="73"/>
      <c r="R139" s="73"/>
      <c r="S139" s="121"/>
      <c r="T139" s="73"/>
      <c r="U139" s="116">
        <f t="shared" si="144"/>
        <v>942.21</v>
      </c>
    </row>
    <row r="140" spans="1:21" ht="14.25">
      <c r="A140" s="130">
        <f>RANK(U140,$U$4:$U$186,0)+COUNTIF(U$3:U139,U140)</f>
        <v>61</v>
      </c>
      <c r="B140" s="28" t="str">
        <f ca="1">IF(INDEX(Setup!$H$2:$AO$42,(Setup!$F$47)+1,Setup!$E$47)&gt;0,INDEX(Setup!$H$2:$AO$42,(Setup!$F$47)+1,Setup!$E$47)," ")</f>
        <v>Kelly Blecke</v>
      </c>
      <c r="C140" s="114" t="str">
        <f>INDEX(Setup!$B$30:$B$69,MATCH('Mens All Events'!T140,Setup!$A$30:$A$69,0))</f>
        <v>University of Nebraska JV</v>
      </c>
      <c r="D140" s="13">
        <f t="shared" si="124"/>
        <v>930</v>
      </c>
      <c r="E140" s="13">
        <f t="shared" si="125"/>
        <v>6</v>
      </c>
      <c r="F140" s="14">
        <f t="shared" si="126"/>
        <v>155</v>
      </c>
      <c r="G140" s="13">
        <v>161</v>
      </c>
      <c r="H140" s="13">
        <v>180</v>
      </c>
      <c r="I140" s="13">
        <v>152</v>
      </c>
      <c r="J140" s="13">
        <v>173</v>
      </c>
      <c r="K140" s="13">
        <v>116</v>
      </c>
      <c r="L140" s="13">
        <v>148</v>
      </c>
      <c r="M140">
        <f>SUM(G140:G147)</f>
        <v>780</v>
      </c>
      <c r="N140">
        <f aca="true" t="shared" si="149" ref="N140">SUM(H140:H147)</f>
        <v>778</v>
      </c>
      <c r="O140">
        <f aca="true" t="shared" si="150" ref="O140">SUM(I140:I147)</f>
        <v>761</v>
      </c>
      <c r="P140">
        <f aca="true" t="shared" si="151" ref="P140">SUM(J140:J147)</f>
        <v>775</v>
      </c>
      <c r="Q140">
        <f aca="true" t="shared" si="152" ref="Q140">SUM(K140:K147)</f>
        <v>716</v>
      </c>
      <c r="R140">
        <f aca="true" t="shared" si="153" ref="R140">SUM(L140:L147)</f>
        <v>704</v>
      </c>
      <c r="S140" s="120">
        <f>SUM(M140:R140)</f>
        <v>4514</v>
      </c>
      <c r="T140">
        <v>18</v>
      </c>
      <c r="U140" s="116">
        <f t="shared" si="144"/>
        <v>930.1800000000001</v>
      </c>
    </row>
    <row r="141" spans="1:21" ht="14.25">
      <c r="A141" s="130">
        <f>RANK(U141,$U$4:$U$186,0)+COUNTIF(U$3:U140,U141)</f>
        <v>71</v>
      </c>
      <c r="B141" s="28" t="str">
        <f ca="1">IF(INDEX(Setup!$H$2:$AO$42,(Setup!$F$47)+2,Setup!$E$47)&gt;0,INDEX(Setup!$H$2:$AO$42,(Setup!$F$47)+2,Setup!$E$47)," ")</f>
        <v>Tim Buck</v>
      </c>
      <c r="C141" s="114" t="str">
        <f>C140</f>
        <v>University of Nebraska JV</v>
      </c>
      <c r="D141" s="13">
        <f aca="true" t="shared" si="154" ref="D141:D143">SUM(G141:L141)</f>
        <v>891</v>
      </c>
      <c r="E141" s="13">
        <f aca="true" t="shared" si="155" ref="E141:E143">COUNT(G141:L141)</f>
        <v>6</v>
      </c>
      <c r="F141" s="14">
        <f aca="true" t="shared" si="156" ref="F141:F143">AVERAGE(G141:L141)</f>
        <v>148.5</v>
      </c>
      <c r="G141" s="13">
        <v>149</v>
      </c>
      <c r="H141" s="13">
        <v>168</v>
      </c>
      <c r="I141" s="13">
        <v>112</v>
      </c>
      <c r="J141" s="13">
        <v>158</v>
      </c>
      <c r="K141" s="13">
        <v>177</v>
      </c>
      <c r="L141" s="13">
        <v>127</v>
      </c>
      <c r="U141" s="116">
        <f t="shared" si="144"/>
        <v>891.177</v>
      </c>
    </row>
    <row r="142" spans="1:21" ht="14.25">
      <c r="A142" s="130">
        <f>RANK(U142,$U$4:$U$186,0)+COUNTIF(U$3:U141,U142)</f>
        <v>82</v>
      </c>
      <c r="B142" s="28" t="str">
        <f ca="1">IF(INDEX(Setup!$H$2:$AO$42,(Setup!$F$47)+3,Setup!$E$47)&gt;0,INDEX(Setup!$H$2:$AO$42,(Setup!$F$47)+3,Setup!$E$47)," ")</f>
        <v>Lizzie Dunavin</v>
      </c>
      <c r="C142" s="114" t="str">
        <f aca="true" t="shared" si="157" ref="C142:C147">C141</f>
        <v>University of Nebraska JV</v>
      </c>
      <c r="D142" s="13">
        <f t="shared" si="154"/>
        <v>810</v>
      </c>
      <c r="E142" s="13">
        <f t="shared" si="155"/>
        <v>6</v>
      </c>
      <c r="F142" s="14">
        <f t="shared" si="156"/>
        <v>135</v>
      </c>
      <c r="G142" s="13">
        <v>156</v>
      </c>
      <c r="H142" s="13">
        <v>123</v>
      </c>
      <c r="I142" s="13">
        <v>167</v>
      </c>
      <c r="J142" s="13">
        <v>106</v>
      </c>
      <c r="K142" s="13">
        <v>127</v>
      </c>
      <c r="L142" s="13">
        <v>131</v>
      </c>
      <c r="U142" s="116">
        <f t="shared" si="144"/>
        <v>810.167</v>
      </c>
    </row>
    <row r="143" spans="1:21" ht="14.25">
      <c r="A143" s="130">
        <f>RANK(U143,$U$4:$U$186,0)+COUNTIF(U$3:U142,U143)</f>
        <v>68</v>
      </c>
      <c r="B143" s="28" t="str">
        <f ca="1">IF(INDEX(Setup!$H$2:$AO$42,(Setup!$F$47)+4,Setup!$E$47)&gt;0,INDEX(Setup!$H$2:$AO$42,(Setup!$F$47)+4,Setup!$E$47)," ")</f>
        <v>Nate Parson</v>
      </c>
      <c r="C143" s="114" t="str">
        <f t="shared" si="157"/>
        <v>University of Nebraska JV</v>
      </c>
      <c r="D143" s="13">
        <f t="shared" si="154"/>
        <v>905</v>
      </c>
      <c r="E143" s="13">
        <f t="shared" si="155"/>
        <v>6</v>
      </c>
      <c r="F143" s="14">
        <f t="shared" si="156"/>
        <v>150.83333333333334</v>
      </c>
      <c r="G143" s="13">
        <v>139</v>
      </c>
      <c r="H143" s="13">
        <v>152</v>
      </c>
      <c r="I143" s="13">
        <v>178</v>
      </c>
      <c r="J143" s="13">
        <v>174</v>
      </c>
      <c r="K143" s="13">
        <v>134</v>
      </c>
      <c r="L143" s="13">
        <v>128</v>
      </c>
      <c r="U143" s="116">
        <f t="shared" si="144"/>
        <v>905.178</v>
      </c>
    </row>
    <row r="144" spans="1:21" ht="14.25">
      <c r="A144" s="130">
        <f>RANK(U144,$U$4:$U$186,0)+COUNTIF(U$3:U143,U144)</f>
        <v>52</v>
      </c>
      <c r="B144" s="28" t="str">
        <f ca="1">IF(INDEX(Setup!$H$2:$AO$42,(Setup!$F$47)+5,Setup!$E$47)&gt;0,INDEX(Setup!$H$2:$AO$42,(Setup!$F$47)+5,Setup!$E$47)," ")</f>
        <v>Dan Popelka</v>
      </c>
      <c r="C144" s="114" t="str">
        <f t="shared" si="157"/>
        <v>University of Nebraska JV</v>
      </c>
      <c r="D144" s="13">
        <f t="shared" si="124"/>
        <v>978</v>
      </c>
      <c r="E144" s="13">
        <f t="shared" si="125"/>
        <v>6</v>
      </c>
      <c r="F144" s="14">
        <f t="shared" si="126"/>
        <v>163</v>
      </c>
      <c r="G144" s="13">
        <v>175</v>
      </c>
      <c r="H144" s="13">
        <v>155</v>
      </c>
      <c r="I144" s="13">
        <v>152</v>
      </c>
      <c r="J144" s="13">
        <v>164</v>
      </c>
      <c r="K144" s="13">
        <v>162</v>
      </c>
      <c r="L144" s="13">
        <v>170</v>
      </c>
      <c r="U144" s="116">
        <f t="shared" si="144"/>
        <v>978.1750000000001</v>
      </c>
    </row>
    <row r="145" spans="1:21" ht="14.25">
      <c r="A145" s="130">
        <f>RANK(U145,$U$4:$U$186,0)+COUNTIF(U$3:U144,U145)</f>
        <v>159</v>
      </c>
      <c r="B145" s="28" t="str">
        <f ca="1">IF(INDEX(Setup!$H$2:$AO$42,(Setup!$F$47)+6,Setup!$E$47)&gt;0,INDEX(Setup!$H$2:$AO$42,(Setup!$F$47)+6,Setup!$E$47)," ")</f>
        <v xml:space="preserve"> </v>
      </c>
      <c r="C145" s="114" t="str">
        <f t="shared" si="157"/>
        <v>University of Nebraska JV</v>
      </c>
      <c r="D145" s="13">
        <f t="shared" si="124"/>
        <v>0</v>
      </c>
      <c r="E145" s="13">
        <f t="shared" si="125"/>
        <v>0</v>
      </c>
      <c r="F145" s="14" t="e">
        <f t="shared" si="126"/>
        <v>#DIV/0!</v>
      </c>
      <c r="G145" s="13"/>
      <c r="H145" s="13"/>
      <c r="I145" s="13"/>
      <c r="J145" s="13"/>
      <c r="K145" s="13"/>
      <c r="L145" s="13"/>
      <c r="U145" s="116">
        <f t="shared" si="144"/>
        <v>0</v>
      </c>
    </row>
    <row r="146" spans="1:21" ht="14.25">
      <c r="A146" s="130">
        <f>RANK(U146,$U$4:$U$186,0)+COUNTIF(U$3:U145,U146)</f>
        <v>160</v>
      </c>
      <c r="B146" s="28" t="str">
        <f ca="1">IF(INDEX(Setup!$H$2:$AO$42,(Setup!$F$47)+7,Setup!$E$47)&gt;0,INDEX(Setup!$H$2:$AO$42,(Setup!$F$47)+7,Setup!$E$47)," ")</f>
        <v xml:space="preserve"> </v>
      </c>
      <c r="C146" s="114" t="str">
        <f t="shared" si="157"/>
        <v>University of Nebraska JV</v>
      </c>
      <c r="D146" s="13">
        <f t="shared" si="124"/>
        <v>0</v>
      </c>
      <c r="E146" s="13">
        <f t="shared" si="125"/>
        <v>0</v>
      </c>
      <c r="F146" s="14" t="e">
        <f t="shared" si="126"/>
        <v>#DIV/0!</v>
      </c>
      <c r="G146" s="13"/>
      <c r="H146" s="13"/>
      <c r="I146" s="13"/>
      <c r="J146" s="13"/>
      <c r="K146" s="13"/>
      <c r="L146" s="13"/>
      <c r="U146" s="116">
        <f t="shared" si="144"/>
        <v>0</v>
      </c>
    </row>
    <row r="147" spans="1:21" ht="14.25">
      <c r="A147" s="131">
        <f>RANK(U147,$U$4:$U$186,0)+COUNTIF(U$3:U146,U147)</f>
        <v>161</v>
      </c>
      <c r="B147" s="111" t="str">
        <f ca="1">IF(INDEX(Setup!$H$2:$AO$42,(Setup!$F$47)+8,Setup!$E$47)&gt;0,INDEX(Setup!$H$2:$AO$42,(Setup!$F$47)+8,Setup!$E$47)," ")</f>
        <v xml:space="preserve"> </v>
      </c>
      <c r="C147" s="115" t="str">
        <f t="shared" si="157"/>
        <v>University of Nebraska JV</v>
      </c>
      <c r="D147" s="110">
        <f t="shared" si="124"/>
        <v>0</v>
      </c>
      <c r="E147" s="110">
        <f t="shared" si="125"/>
        <v>0</v>
      </c>
      <c r="F147" s="112" t="e">
        <f t="shared" si="126"/>
        <v>#DIV/0!</v>
      </c>
      <c r="G147" s="110"/>
      <c r="H147" s="110"/>
      <c r="I147" s="110"/>
      <c r="J147" s="110"/>
      <c r="K147" s="110"/>
      <c r="L147" s="110"/>
      <c r="M147" s="73"/>
      <c r="N147" s="73"/>
      <c r="O147" s="73"/>
      <c r="P147" s="73"/>
      <c r="Q147" s="73"/>
      <c r="R147" s="73"/>
      <c r="S147" s="121"/>
      <c r="T147" s="73"/>
      <c r="U147" s="116">
        <f t="shared" si="144"/>
        <v>0</v>
      </c>
    </row>
    <row r="148" spans="1:21" ht="14.25">
      <c r="A148" s="130">
        <f>RANK(U148,$U$4:$U$186,0)+COUNTIF(U$3:U147,U148)</f>
        <v>89</v>
      </c>
      <c r="B148" s="28" t="str">
        <f ca="1">IF(INDEX(Setup!$H$2:$AO$42,(Setup!$F$48)+1,Setup!$E$48)&gt;0,INDEX(Setup!$H$2:$AO$42,(Setup!$F$48)+1,Setup!$E$48)," ")</f>
        <v>Joe Grondin</v>
      </c>
      <c r="C148" s="114" t="str">
        <f>INDEX(Setup!$B$30:$B$69,MATCH('Mens All Events'!T148,Setup!$A$30:$A$69,0))</f>
        <v>Wichita State University</v>
      </c>
      <c r="D148" s="13">
        <f aca="true" t="shared" si="158" ref="D148:D155">SUM(G148:L148)</f>
        <v>750</v>
      </c>
      <c r="E148" s="13">
        <f aca="true" t="shared" si="159" ref="E148:E163">COUNT(G148:L148)</f>
        <v>4</v>
      </c>
      <c r="F148" s="14">
        <f aca="true" t="shared" si="160" ref="F148:F163">AVERAGE(G148:L148)</f>
        <v>187.5</v>
      </c>
      <c r="G148" s="13">
        <v>182</v>
      </c>
      <c r="H148" s="13">
        <v>189</v>
      </c>
      <c r="I148" s="13">
        <v>166</v>
      </c>
      <c r="J148" s="13"/>
      <c r="K148" s="13"/>
      <c r="L148" s="13">
        <v>213</v>
      </c>
      <c r="M148">
        <f>SUM(G148:G155)</f>
        <v>1019</v>
      </c>
      <c r="N148">
        <f aca="true" t="shared" si="161" ref="N148">SUM(H148:H155)</f>
        <v>983</v>
      </c>
      <c r="O148">
        <f aca="true" t="shared" si="162" ref="O148">SUM(I148:I155)</f>
        <v>921</v>
      </c>
      <c r="P148">
        <f aca="true" t="shared" si="163" ref="P148">SUM(J148:J155)</f>
        <v>1101</v>
      </c>
      <c r="Q148">
        <f aca="true" t="shared" si="164" ref="Q148">SUM(K148:K155)</f>
        <v>1068</v>
      </c>
      <c r="R148">
        <f aca="true" t="shared" si="165" ref="R148">SUM(L148:L155)</f>
        <v>1007</v>
      </c>
      <c r="S148" s="120">
        <f>SUM(M148:R148)</f>
        <v>6099</v>
      </c>
      <c r="T148">
        <v>19</v>
      </c>
      <c r="U148" s="116">
        <f t="shared" si="144"/>
        <v>750.213</v>
      </c>
    </row>
    <row r="149" spans="1:21" ht="14.25">
      <c r="A149" s="130">
        <f>RANK(U149,$U$4:$U$186,0)+COUNTIF(U$3:U148,U149)</f>
        <v>50</v>
      </c>
      <c r="B149" s="28" t="str">
        <f ca="1">IF(INDEX(Setup!$H$2:$AO$42,(Setup!$F$48)+2,Setup!$E$48)&gt;0,INDEX(Setup!$H$2:$AO$42,(Setup!$F$48)+2,Setup!$E$48)," ")</f>
        <v>Briley Haugh</v>
      </c>
      <c r="C149" s="114" t="str">
        <f>C148</f>
        <v>Wichita State University</v>
      </c>
      <c r="D149" s="13">
        <f t="shared" si="158"/>
        <v>986</v>
      </c>
      <c r="E149" s="13">
        <f t="shared" si="159"/>
        <v>5</v>
      </c>
      <c r="F149" s="14">
        <f t="shared" si="160"/>
        <v>197.2</v>
      </c>
      <c r="G149" s="13"/>
      <c r="H149" s="13">
        <v>182</v>
      </c>
      <c r="I149" s="13">
        <v>187</v>
      </c>
      <c r="J149" s="13">
        <v>236</v>
      </c>
      <c r="K149" s="13">
        <v>183</v>
      </c>
      <c r="L149" s="13">
        <v>198</v>
      </c>
      <c r="U149" s="116">
        <f t="shared" si="144"/>
        <v>986.236</v>
      </c>
    </row>
    <row r="150" spans="1:21" ht="14.25">
      <c r="A150" s="130">
        <f>RANK(U150,$U$4:$U$186,0)+COUNTIF(U$3:U149,U150)</f>
        <v>13</v>
      </c>
      <c r="B150" s="28" t="str">
        <f ca="1">IF(INDEX(Setup!$H$2:$AO$42,(Setup!$F$48)+3,Setup!$E$48)&gt;0,INDEX(Setup!$H$2:$AO$42,(Setup!$F$48)+3,Setup!$E$48)," ")</f>
        <v>Wesley Low</v>
      </c>
      <c r="C150" s="114" t="str">
        <f aca="true" t="shared" si="166" ref="C150:C155">C149</f>
        <v>Wichita State University</v>
      </c>
      <c r="D150" s="13">
        <f t="shared" si="158"/>
        <v>1174</v>
      </c>
      <c r="E150" s="13">
        <f t="shared" si="159"/>
        <v>6</v>
      </c>
      <c r="F150" s="14">
        <f t="shared" si="160"/>
        <v>195.66666666666666</v>
      </c>
      <c r="G150" s="13">
        <v>234</v>
      </c>
      <c r="H150" s="13">
        <v>196</v>
      </c>
      <c r="I150" s="13">
        <v>190</v>
      </c>
      <c r="J150" s="13">
        <v>189</v>
      </c>
      <c r="K150" s="13">
        <v>207</v>
      </c>
      <c r="L150" s="13">
        <v>158</v>
      </c>
      <c r="U150" s="116">
        <f t="shared" si="144"/>
        <v>1174.234</v>
      </c>
    </row>
    <row r="151" spans="1:21" ht="14.25">
      <c r="A151" s="130">
        <f>RANK(U151,$U$4:$U$186,0)+COUNTIF(U$3:U150,U151)</f>
        <v>42</v>
      </c>
      <c r="B151" s="28" t="str">
        <f ca="1">IF(INDEX(Setup!$H$2:$AO$42,(Setup!$F$48)+4,Setup!$E$48)&gt;0,INDEX(Setup!$H$2:$AO$42,(Setup!$F$48)+4,Setup!$E$48)," ")</f>
        <v>Brandon Martin</v>
      </c>
      <c r="C151" s="114" t="str">
        <f t="shared" si="166"/>
        <v>Wichita State University</v>
      </c>
      <c r="D151" s="13">
        <f t="shared" si="158"/>
        <v>1044</v>
      </c>
      <c r="E151" s="13">
        <f t="shared" si="159"/>
        <v>5</v>
      </c>
      <c r="F151" s="14">
        <f t="shared" si="160"/>
        <v>208.8</v>
      </c>
      <c r="G151" s="13">
        <v>249</v>
      </c>
      <c r="H151" s="13">
        <v>202</v>
      </c>
      <c r="I151" s="13">
        <v>178</v>
      </c>
      <c r="J151" s="13">
        <v>222</v>
      </c>
      <c r="K151" s="13">
        <v>193</v>
      </c>
      <c r="L151" s="13"/>
      <c r="U151" s="116">
        <f t="shared" si="144"/>
        <v>1044.249</v>
      </c>
    </row>
    <row r="152" spans="1:21" ht="15.75" customHeight="1">
      <c r="A152" s="130">
        <f>RANK(U152,$U$4:$U$186,0)+COUNTIF(U$3:U151,U152)</f>
        <v>84</v>
      </c>
      <c r="B152" s="28" t="str">
        <f ca="1">IF(INDEX(Setup!$H$2:$AO$42,(Setup!$F$48)+5,Setup!$E$48)&gt;0,INDEX(Setup!$H$2:$AO$42,(Setup!$F$48)+5,Setup!$E$48)," ")</f>
        <v>Thomas Peters</v>
      </c>
      <c r="C152" s="114" t="str">
        <f t="shared" si="166"/>
        <v>Wichita State University</v>
      </c>
      <c r="D152" s="13">
        <f t="shared" si="158"/>
        <v>780</v>
      </c>
      <c r="E152" s="13">
        <f t="shared" si="159"/>
        <v>4</v>
      </c>
      <c r="F152" s="14">
        <f t="shared" si="160"/>
        <v>195</v>
      </c>
      <c r="G152" s="13">
        <v>155</v>
      </c>
      <c r="H152" s="13"/>
      <c r="I152" s="13"/>
      <c r="J152" s="13">
        <v>237</v>
      </c>
      <c r="K152" s="13">
        <v>196</v>
      </c>
      <c r="L152" s="13">
        <v>192</v>
      </c>
      <c r="U152" s="116">
        <f t="shared" si="144"/>
        <v>780.237</v>
      </c>
    </row>
    <row r="153" spans="1:21" ht="15.75" customHeight="1">
      <c r="A153" s="130">
        <f>RANK(U153,$U$4:$U$186,0)+COUNTIF(U$3:U152,U153)</f>
        <v>2</v>
      </c>
      <c r="B153" s="28" t="str">
        <f ca="1">IF(INDEX(Setup!$H$2:$AO$42,(Setup!$F$48)+6,Setup!$E$48)&gt;0,INDEX(Setup!$H$2:$AO$42,(Setup!$F$48)+6,Setup!$E$48)," ")</f>
        <v>Cortez Schenck</v>
      </c>
      <c r="C153" s="114" t="str">
        <f t="shared" si="166"/>
        <v>Wichita State University</v>
      </c>
      <c r="D153" s="13">
        <f t="shared" si="158"/>
        <v>1365</v>
      </c>
      <c r="E153" s="13">
        <f t="shared" si="159"/>
        <v>6</v>
      </c>
      <c r="F153" s="14">
        <f t="shared" si="160"/>
        <v>227.5</v>
      </c>
      <c r="G153" s="13">
        <v>199</v>
      </c>
      <c r="H153" s="13">
        <v>214</v>
      </c>
      <c r="I153" s="13">
        <v>200</v>
      </c>
      <c r="J153" s="13">
        <v>217</v>
      </c>
      <c r="K153" s="13">
        <v>289</v>
      </c>
      <c r="L153" s="13">
        <v>246</v>
      </c>
      <c r="U153" s="116">
        <f t="shared" si="144"/>
        <v>1365.289</v>
      </c>
    </row>
    <row r="154" spans="1:21" ht="15.75" customHeight="1">
      <c r="A154" s="130">
        <f>RANK(U154,$U$4:$U$186,0)+COUNTIF(U$3:U153,U154)</f>
        <v>162</v>
      </c>
      <c r="B154" s="28" t="str">
        <f ca="1">IF(INDEX(Setup!$H$2:$AO$42,(Setup!$F$48)+7,Setup!$E$48)&gt;0,INDEX(Setup!$H$2:$AO$42,(Setup!$F$48)+7,Setup!$E$48)," ")</f>
        <v xml:space="preserve"> </v>
      </c>
      <c r="C154" s="114" t="str">
        <f t="shared" si="166"/>
        <v>Wichita State University</v>
      </c>
      <c r="D154" s="13">
        <f t="shared" si="158"/>
        <v>0</v>
      </c>
      <c r="E154" s="13">
        <f t="shared" si="159"/>
        <v>0</v>
      </c>
      <c r="F154" s="14" t="e">
        <f t="shared" si="160"/>
        <v>#DIV/0!</v>
      </c>
      <c r="G154" s="13"/>
      <c r="H154" s="13"/>
      <c r="I154" s="13"/>
      <c r="J154" s="13"/>
      <c r="K154" s="13"/>
      <c r="L154" s="13"/>
      <c r="U154" s="116">
        <f t="shared" si="144"/>
        <v>0</v>
      </c>
    </row>
    <row r="155" spans="1:21" ht="15.75" customHeight="1">
      <c r="A155" s="131">
        <f>RANK(U155,$U$4:$U$186,0)+COUNTIF(U$3:U154,U155)</f>
        <v>163</v>
      </c>
      <c r="B155" s="111" t="str">
        <f ca="1">IF(INDEX(Setup!$H$2:$AO$42,(Setup!$F$48)+8,Setup!$E$48)&gt;0,INDEX(Setup!$H$2:$AO$42,(Setup!$F$48)+8,Setup!$E$48)," ")</f>
        <v xml:space="preserve"> </v>
      </c>
      <c r="C155" s="115" t="str">
        <f t="shared" si="166"/>
        <v>Wichita State University</v>
      </c>
      <c r="D155" s="110">
        <f t="shared" si="158"/>
        <v>0</v>
      </c>
      <c r="E155" s="110">
        <f t="shared" si="159"/>
        <v>0</v>
      </c>
      <c r="F155" s="112" t="e">
        <f t="shared" si="160"/>
        <v>#DIV/0!</v>
      </c>
      <c r="G155" s="110"/>
      <c r="H155" s="110"/>
      <c r="I155" s="110"/>
      <c r="J155" s="110"/>
      <c r="K155" s="110"/>
      <c r="L155" s="110"/>
      <c r="M155" s="73"/>
      <c r="N155" s="73"/>
      <c r="O155" s="73"/>
      <c r="P155" s="73"/>
      <c r="Q155" s="73"/>
      <c r="R155" s="73"/>
      <c r="S155" s="121"/>
      <c r="T155" s="73"/>
      <c r="U155" s="116">
        <f t="shared" si="144"/>
        <v>0</v>
      </c>
    </row>
    <row r="156" spans="1:21" ht="15.75" customHeight="1">
      <c r="A156" s="130">
        <f>RANK(U156,$U$4:$U$186,0)+COUNTIF(U$3:U155,U156)</f>
        <v>25</v>
      </c>
      <c r="B156" s="28" t="str">
        <f ca="1">IF(INDEX(Setup!$H$2:$AO$42,(Setup!$F$49)+1,Setup!$E$49)&gt;0,INDEX(Setup!$H$2:$AO$42,(Setup!$F$49)+1,Setup!$E$49)," ")</f>
        <v>Brad Behrends </v>
      </c>
      <c r="C156" s="114" t="str">
        <f>INDEX(Setup!$B$30:$B$69,MATCH('Mens All Events'!T156,Setup!$A$30:$A$69,0))</f>
        <v>Western Illinois University</v>
      </c>
      <c r="D156" s="13">
        <f aca="true" t="shared" si="167" ref="D156:D163">SUM(G156:L156)</f>
        <v>1127</v>
      </c>
      <c r="E156" s="13">
        <f t="shared" si="159"/>
        <v>6</v>
      </c>
      <c r="F156" s="14">
        <f t="shared" si="160"/>
        <v>187.83333333333334</v>
      </c>
      <c r="G156" s="13">
        <v>193</v>
      </c>
      <c r="H156" s="13">
        <v>171</v>
      </c>
      <c r="I156" s="13">
        <v>214</v>
      </c>
      <c r="J156" s="13">
        <v>204</v>
      </c>
      <c r="K156" s="13">
        <v>181</v>
      </c>
      <c r="L156" s="13">
        <v>164</v>
      </c>
      <c r="M156">
        <f>SUM(G156:G163)</f>
        <v>989</v>
      </c>
      <c r="N156">
        <f aca="true" t="shared" si="168" ref="N156">SUM(H156:H163)</f>
        <v>986</v>
      </c>
      <c r="O156">
        <f aca="true" t="shared" si="169" ref="O156">SUM(I156:I163)</f>
        <v>1002</v>
      </c>
      <c r="P156">
        <f aca="true" t="shared" si="170" ref="P156">SUM(J156:J163)</f>
        <v>933</v>
      </c>
      <c r="Q156">
        <f aca="true" t="shared" si="171" ref="Q156">SUM(K156:K163)</f>
        <v>878</v>
      </c>
      <c r="R156">
        <f aca="true" t="shared" si="172" ref="R156">SUM(L156:L163)</f>
        <v>910</v>
      </c>
      <c r="S156" s="120">
        <f>SUM(M156:R156)</f>
        <v>5698</v>
      </c>
      <c r="T156">
        <v>20</v>
      </c>
      <c r="U156" s="116">
        <f aca="true" t="shared" si="173" ref="U156:U171">IF(D156&gt;0,CONCATENATE(D156,LARGE(G156:L156,1))*0.001,0)</f>
        <v>1127.214</v>
      </c>
    </row>
    <row r="157" spans="1:21" ht="15.75" customHeight="1">
      <c r="A157" s="130">
        <f>RANK(U157,$U$4:$U$186,0)+COUNTIF(U$3:U156,U157)</f>
        <v>24</v>
      </c>
      <c r="B157" s="28" t="str">
        <f ca="1">IF(INDEX(Setup!$H$2:$AO$42,(Setup!$F$49)+2,Setup!$E$49)&gt;0,INDEX(Setup!$H$2:$AO$42,(Setup!$F$49)+2,Setup!$E$49)," ")</f>
        <v>Andrew Wagner</v>
      </c>
      <c r="C157" s="114" t="str">
        <f>C156</f>
        <v>Western Illinois University</v>
      </c>
      <c r="D157" s="13">
        <f t="shared" si="167"/>
        <v>1131</v>
      </c>
      <c r="E157" s="13">
        <f t="shared" si="159"/>
        <v>6</v>
      </c>
      <c r="F157" s="14">
        <f t="shared" si="160"/>
        <v>188.5</v>
      </c>
      <c r="G157" s="13">
        <v>236</v>
      </c>
      <c r="H157" s="13">
        <v>187</v>
      </c>
      <c r="I157" s="13">
        <v>186</v>
      </c>
      <c r="J157" s="13">
        <v>172</v>
      </c>
      <c r="K157" s="13">
        <v>190</v>
      </c>
      <c r="L157" s="13">
        <v>160</v>
      </c>
      <c r="U157" s="116">
        <f t="shared" si="173"/>
        <v>1131.236</v>
      </c>
    </row>
    <row r="158" spans="1:21" ht="14.25">
      <c r="A158" s="130">
        <f>RANK(U158,$U$4:$U$186,0)+COUNTIF(U$3:U157,U158)</f>
        <v>126</v>
      </c>
      <c r="B158" s="28" t="str">
        <f ca="1">IF(INDEX(Setup!$H$2:$AO$42,(Setup!$F$49)+3,Setup!$E$49)&gt;0,INDEX(Setup!$H$2:$AO$42,(Setup!$F$49)+3,Setup!$E$49)," ")</f>
        <v>Joe Wuorenma</v>
      </c>
      <c r="C158" s="114" t="str">
        <f aca="true" t="shared" si="174" ref="C158:C163">C157</f>
        <v>Western Illinois University</v>
      </c>
      <c r="D158" s="13">
        <f t="shared" si="167"/>
        <v>163</v>
      </c>
      <c r="E158" s="13">
        <f t="shared" si="159"/>
        <v>1</v>
      </c>
      <c r="F158" s="14">
        <f t="shared" si="160"/>
        <v>163</v>
      </c>
      <c r="G158" s="13"/>
      <c r="H158" s="13"/>
      <c r="I158" s="13"/>
      <c r="J158" s="13"/>
      <c r="K158" s="13"/>
      <c r="L158" s="13">
        <v>163</v>
      </c>
      <c r="U158" s="116">
        <f t="shared" si="173"/>
        <v>163.163</v>
      </c>
    </row>
    <row r="159" spans="1:21" ht="14.25">
      <c r="A159" s="130">
        <f>RANK(U159,$U$4:$U$186,0)+COUNTIF(U$3:U158,U159)</f>
        <v>41</v>
      </c>
      <c r="B159" s="28" t="str">
        <f ca="1">IF(INDEX(Setup!$H$2:$AO$42,(Setup!$F$49)+4,Setup!$E$49)&gt;0,INDEX(Setup!$H$2:$AO$42,(Setup!$F$49)+4,Setup!$E$49)," ")</f>
        <v>Nathan Schlottman </v>
      </c>
      <c r="C159" s="114" t="str">
        <f t="shared" si="174"/>
        <v>Western Illinois University</v>
      </c>
      <c r="D159" s="13">
        <f t="shared" si="167"/>
        <v>1057</v>
      </c>
      <c r="E159" s="13">
        <f t="shared" si="159"/>
        <v>6</v>
      </c>
      <c r="F159" s="14">
        <f t="shared" si="160"/>
        <v>176.16666666666666</v>
      </c>
      <c r="G159" s="13">
        <v>155</v>
      </c>
      <c r="H159" s="13">
        <v>189</v>
      </c>
      <c r="I159" s="13">
        <v>177</v>
      </c>
      <c r="J159" s="13">
        <v>177</v>
      </c>
      <c r="K159" s="13">
        <v>149</v>
      </c>
      <c r="L159" s="13">
        <v>210</v>
      </c>
      <c r="U159" s="116">
        <f t="shared" si="173"/>
        <v>1057.21</v>
      </c>
    </row>
    <row r="160" spans="1:21" ht="14.25">
      <c r="A160" s="130">
        <f>RANK(U160,$U$4:$U$186,0)+COUNTIF(U$3:U159,U160)</f>
        <v>3</v>
      </c>
      <c r="B160" s="28" t="str">
        <f ca="1">IF(INDEX(Setup!$H$2:$AO$42,(Setup!$F$49)+5,Setup!$E$49)&gt;0,INDEX(Setup!$H$2:$AO$42,(Setup!$F$49)+5,Setup!$E$49)," ")</f>
        <v>Kyle Rognstad </v>
      </c>
      <c r="C160" s="114" t="str">
        <f t="shared" si="174"/>
        <v>Western Illinois University</v>
      </c>
      <c r="D160" s="13">
        <f t="shared" si="167"/>
        <v>1300</v>
      </c>
      <c r="E160" s="13">
        <f t="shared" si="159"/>
        <v>6</v>
      </c>
      <c r="F160" s="14">
        <f t="shared" si="160"/>
        <v>216.66666666666666</v>
      </c>
      <c r="G160" s="13">
        <v>205</v>
      </c>
      <c r="H160" s="13">
        <v>208</v>
      </c>
      <c r="I160" s="13">
        <v>236</v>
      </c>
      <c r="J160" s="13">
        <v>236</v>
      </c>
      <c r="K160" s="13">
        <v>202</v>
      </c>
      <c r="L160" s="13">
        <v>213</v>
      </c>
      <c r="U160" s="116">
        <f t="shared" si="173"/>
        <v>1300.236</v>
      </c>
    </row>
    <row r="161" spans="1:21" ht="14.25">
      <c r="A161" s="130">
        <f>RANK(U161,$U$4:$U$186,0)+COUNTIF(U$3:U160,U161)</f>
        <v>64</v>
      </c>
      <c r="B161" s="28" t="str">
        <f ca="1">IF(INDEX(Setup!$H$2:$AO$42,(Setup!$F$49)+6,Setup!$E$49)&gt;0,INDEX(Setup!$H$2:$AO$42,(Setup!$F$49)+6,Setup!$E$49)," ")</f>
        <v>Corey Baker </v>
      </c>
      <c r="C161" s="114" t="str">
        <f t="shared" si="174"/>
        <v>Western Illinois University</v>
      </c>
      <c r="D161" s="13">
        <f t="shared" si="167"/>
        <v>920</v>
      </c>
      <c r="E161" s="13">
        <f t="shared" si="159"/>
        <v>5</v>
      </c>
      <c r="F161" s="14">
        <f t="shared" si="160"/>
        <v>184</v>
      </c>
      <c r="G161" s="13">
        <v>200</v>
      </c>
      <c r="H161" s="13">
        <v>231</v>
      </c>
      <c r="I161" s="13">
        <v>189</v>
      </c>
      <c r="J161" s="13">
        <v>144</v>
      </c>
      <c r="K161" s="13">
        <v>156</v>
      </c>
      <c r="L161" s="13"/>
      <c r="U161" s="116">
        <f t="shared" si="173"/>
        <v>920.231</v>
      </c>
    </row>
    <row r="162" spans="1:21" ht="14.25">
      <c r="A162" s="130">
        <f>RANK(U162,$U$4:$U$186,0)+COUNTIF(U$3:U161,U162)</f>
        <v>164</v>
      </c>
      <c r="B162" s="28" t="str">
        <f ca="1">IF(INDEX(Setup!$H$2:$AO$42,(Setup!$F$49)+7,Setup!$E$49)&gt;0,INDEX(Setup!$H$2:$AO$42,(Setup!$F$49)+7,Setup!$E$49)," ")</f>
        <v>Nick Shupryt </v>
      </c>
      <c r="C162" s="114" t="str">
        <f t="shared" si="174"/>
        <v>Western Illinois University</v>
      </c>
      <c r="D162" s="13">
        <f t="shared" si="167"/>
        <v>0</v>
      </c>
      <c r="E162" s="13">
        <f t="shared" si="159"/>
        <v>0</v>
      </c>
      <c r="F162" s="14" t="e">
        <f t="shared" si="160"/>
        <v>#DIV/0!</v>
      </c>
      <c r="G162" s="13"/>
      <c r="H162" s="13"/>
      <c r="I162" s="13"/>
      <c r="J162" s="13"/>
      <c r="K162" s="13"/>
      <c r="L162" s="13"/>
      <c r="U162" s="116">
        <f t="shared" si="173"/>
        <v>0</v>
      </c>
    </row>
    <row r="163" spans="1:21" ht="14.25">
      <c r="A163" s="131">
        <f>RANK(U163,$U$4:$U$186,0)+COUNTIF(U$3:U162,U163)</f>
        <v>165</v>
      </c>
      <c r="B163" s="111" t="str">
        <f ca="1">IF(INDEX(Setup!$H$2:$AO$42,(Setup!$F$49)+8,Setup!$E$49)&gt;0,INDEX(Setup!$H$2:$AO$42,(Setup!$F$49)+8,Setup!$E$49)," ")</f>
        <v>Jason Griffin </v>
      </c>
      <c r="C163" s="115" t="str">
        <f t="shared" si="174"/>
        <v>Western Illinois University</v>
      </c>
      <c r="D163" s="110">
        <f t="shared" si="167"/>
        <v>0</v>
      </c>
      <c r="E163" s="110">
        <f t="shared" si="159"/>
        <v>0</v>
      </c>
      <c r="F163" s="112" t="e">
        <f t="shared" si="160"/>
        <v>#DIV/0!</v>
      </c>
      <c r="G163" s="110"/>
      <c r="H163" s="110"/>
      <c r="I163" s="110"/>
      <c r="J163" s="110"/>
      <c r="K163" s="110"/>
      <c r="L163" s="110"/>
      <c r="M163" s="73"/>
      <c r="N163" s="73"/>
      <c r="O163" s="73"/>
      <c r="P163" s="73"/>
      <c r="Q163" s="73"/>
      <c r="R163" s="73"/>
      <c r="S163" s="121"/>
      <c r="T163" s="73"/>
      <c r="U163" s="116">
        <f t="shared" si="173"/>
        <v>0</v>
      </c>
    </row>
    <row r="164" spans="1:21" ht="14.25">
      <c r="A164" s="130">
        <f>RANK(U164,$U$4:$U$186,0)+COUNTIF(U$3:U163,U164)</f>
        <v>21</v>
      </c>
      <c r="B164" s="28" t="str">
        <f ca="1">IF(INDEX(Setup!$H$2:$AO$42,(Setup!$F$50)+1,Setup!$E$50)&gt;0,INDEX(Setup!$H$2:$AO$42,(Setup!$F$50)+1,Setup!$E$50)," ")</f>
        <v>Jonathan Bowman</v>
      </c>
      <c r="C164" s="114" t="str">
        <f>INDEX(Setup!$B$30:$B$69,MATCH('Mens All Events'!T164,Setup!$A$30:$A$69,0))</f>
        <v>Wichita State University JV</v>
      </c>
      <c r="D164" s="13">
        <f aca="true" t="shared" si="175" ref="D164:D171">SUM(G164:L164)</f>
        <v>1143</v>
      </c>
      <c r="E164" s="13">
        <f aca="true" t="shared" si="176" ref="E164:E171">COUNT(G164:L164)</f>
        <v>6</v>
      </c>
      <c r="F164" s="14">
        <f aca="true" t="shared" si="177" ref="F164:F171">AVERAGE(G164:L164)</f>
        <v>190.5</v>
      </c>
      <c r="G164" s="13">
        <v>129</v>
      </c>
      <c r="H164" s="13">
        <v>182</v>
      </c>
      <c r="I164" s="13">
        <v>223</v>
      </c>
      <c r="J164" s="13">
        <v>223</v>
      </c>
      <c r="K164" s="13">
        <v>187</v>
      </c>
      <c r="L164" s="13">
        <v>199</v>
      </c>
      <c r="M164">
        <f>SUM(G164:G171)</f>
        <v>908</v>
      </c>
      <c r="N164">
        <f aca="true" t="shared" si="178" ref="N164">SUM(H164:H171)</f>
        <v>1066</v>
      </c>
      <c r="O164">
        <f aca="true" t="shared" si="179" ref="O164">SUM(I164:I171)</f>
        <v>1058</v>
      </c>
      <c r="P164">
        <f aca="true" t="shared" si="180" ref="P164">SUM(J164:J171)</f>
        <v>1009</v>
      </c>
      <c r="Q164">
        <f aca="true" t="shared" si="181" ref="Q164">SUM(K164:K171)</f>
        <v>1127</v>
      </c>
      <c r="R164">
        <f aca="true" t="shared" si="182" ref="R164">SUM(L164:L171)</f>
        <v>1014</v>
      </c>
      <c r="S164" s="120">
        <f>SUM(M164:R164)</f>
        <v>6182</v>
      </c>
      <c r="T164">
        <v>21</v>
      </c>
      <c r="U164" s="116">
        <f t="shared" si="173"/>
        <v>1143.223</v>
      </c>
    </row>
    <row r="165" spans="1:21" ht="14.25">
      <c r="A165" s="130">
        <f>RANK(U165,$U$4:$U$186,0)+COUNTIF(U$3:U164,U165)</f>
        <v>12</v>
      </c>
      <c r="B165" s="28" t="str">
        <f ca="1">IF(INDEX(Setup!$H$2:$AO$42,(Setup!$F$50)+2,Setup!$E$50)&gt;0,INDEX(Setup!$H$2:$AO$42,(Setup!$F$50)+2,Setup!$E$50)," ")</f>
        <v>Alex Lankford</v>
      </c>
      <c r="C165" s="114" t="str">
        <f>C164</f>
        <v>Wichita State University JV</v>
      </c>
      <c r="D165" s="13">
        <f t="shared" si="175"/>
        <v>1192</v>
      </c>
      <c r="E165" s="13">
        <f t="shared" si="176"/>
        <v>6</v>
      </c>
      <c r="F165" s="14">
        <f t="shared" si="177"/>
        <v>198.66666666666666</v>
      </c>
      <c r="G165" s="13">
        <v>195</v>
      </c>
      <c r="H165" s="13">
        <v>191</v>
      </c>
      <c r="I165" s="13">
        <v>239</v>
      </c>
      <c r="J165" s="13">
        <v>188</v>
      </c>
      <c r="K165" s="13">
        <v>193</v>
      </c>
      <c r="L165" s="13">
        <v>186</v>
      </c>
      <c r="U165" s="116">
        <f t="shared" si="173"/>
        <v>1192.239</v>
      </c>
    </row>
    <row r="166" spans="1:21" ht="14.25">
      <c r="A166" s="130">
        <f>RANK(U166,$U$4:$U$186,0)+COUNTIF(U$3:U165,U166)</f>
        <v>9</v>
      </c>
      <c r="B166" s="28" t="str">
        <f ca="1">IF(INDEX(Setup!$H$2:$AO$42,(Setup!$F$50)+3,Setup!$E$50)&gt;0,INDEX(Setup!$H$2:$AO$42,(Setup!$F$50)+3,Setup!$E$50)," ")</f>
        <v>Josh Roca</v>
      </c>
      <c r="C166" s="114" t="str">
        <f aca="true" t="shared" si="183" ref="C166:C171">C165</f>
        <v>Wichita State University JV</v>
      </c>
      <c r="D166" s="13">
        <f t="shared" si="175"/>
        <v>1218</v>
      </c>
      <c r="E166" s="13">
        <f t="shared" si="176"/>
        <v>6</v>
      </c>
      <c r="F166" s="14">
        <f t="shared" si="177"/>
        <v>203</v>
      </c>
      <c r="G166" s="13">
        <v>159</v>
      </c>
      <c r="H166" s="13">
        <v>243</v>
      </c>
      <c r="I166" s="13">
        <v>194</v>
      </c>
      <c r="J166" s="13">
        <v>183</v>
      </c>
      <c r="K166" s="13">
        <v>236</v>
      </c>
      <c r="L166" s="13">
        <v>203</v>
      </c>
      <c r="U166" s="116">
        <f t="shared" si="173"/>
        <v>1218.243</v>
      </c>
    </row>
    <row r="167" spans="1:21" ht="14.25">
      <c r="A167" s="130">
        <f>RANK(U167,$U$4:$U$186,0)+COUNTIF(U$3:U166,U167)</f>
        <v>6</v>
      </c>
      <c r="B167" s="28" t="str">
        <f ca="1">IF(INDEX(Setup!$H$2:$AO$42,(Setup!$F$50)+4,Setup!$E$50)&gt;0,INDEX(Setup!$H$2:$AO$42,(Setup!$F$50)+4,Setup!$E$50)," ")</f>
        <v>Colton Ruscetti</v>
      </c>
      <c r="C167" s="114" t="str">
        <f t="shared" si="183"/>
        <v>Wichita State University JV</v>
      </c>
      <c r="D167" s="13">
        <f t="shared" si="175"/>
        <v>1233</v>
      </c>
      <c r="E167" s="13">
        <f t="shared" si="176"/>
        <v>6</v>
      </c>
      <c r="F167" s="14">
        <f t="shared" si="177"/>
        <v>205.5</v>
      </c>
      <c r="G167" s="13">
        <v>192</v>
      </c>
      <c r="H167" s="13">
        <v>235</v>
      </c>
      <c r="I167" s="13">
        <v>187</v>
      </c>
      <c r="J167" s="13">
        <v>191</v>
      </c>
      <c r="K167" s="13">
        <v>211</v>
      </c>
      <c r="L167" s="13">
        <v>217</v>
      </c>
      <c r="U167" s="116">
        <f t="shared" si="173"/>
        <v>1233.2350000000001</v>
      </c>
    </row>
    <row r="168" spans="1:21" ht="14.25">
      <c r="A168" s="130">
        <f>RANK(U168,$U$4:$U$186,0)+COUNTIF(U$3:U167,U168)</f>
        <v>1</v>
      </c>
      <c r="B168" s="28" t="str">
        <f ca="1">IF(INDEX(Setup!$H$2:$AO$42,(Setup!$F$50)+5,Setup!$E$50)&gt;0,INDEX(Setup!$H$2:$AO$42,(Setup!$F$50)+5,Setup!$E$50)," ")</f>
        <v>Sean Sadat</v>
      </c>
      <c r="C168" s="114" t="str">
        <f t="shared" si="183"/>
        <v>Wichita State University JV</v>
      </c>
      <c r="D168" s="13">
        <f t="shared" si="175"/>
        <v>1396</v>
      </c>
      <c r="E168" s="13">
        <f t="shared" si="176"/>
        <v>6</v>
      </c>
      <c r="F168" s="14">
        <f t="shared" si="177"/>
        <v>232.66666666666666</v>
      </c>
      <c r="G168" s="13">
        <v>233</v>
      </c>
      <c r="H168" s="13">
        <v>215</v>
      </c>
      <c r="I168" s="13">
        <v>215</v>
      </c>
      <c r="J168" s="13">
        <v>224</v>
      </c>
      <c r="K168" s="13">
        <v>300</v>
      </c>
      <c r="L168" s="13">
        <v>209</v>
      </c>
      <c r="U168" s="116">
        <f t="shared" si="173"/>
        <v>1396.3</v>
      </c>
    </row>
    <row r="169" spans="1:21" ht="14.25">
      <c r="A169" s="130">
        <f>RANK(U169,$U$4:$U$186,0)+COUNTIF(U$3:U168,U169)</f>
        <v>166</v>
      </c>
      <c r="B169" s="28" t="str">
        <f ca="1">IF(INDEX(Setup!$H$2:$AO$42,(Setup!$F$50)+6,Setup!$E$50)&gt;0,INDEX(Setup!$H$2:$AO$42,(Setup!$F$50)+6,Setup!$E$50)," ")</f>
        <v xml:space="preserve"> </v>
      </c>
      <c r="C169" s="114" t="str">
        <f t="shared" si="183"/>
        <v>Wichita State University JV</v>
      </c>
      <c r="D169" s="13">
        <f t="shared" si="175"/>
        <v>0</v>
      </c>
      <c r="E169" s="13">
        <f t="shared" si="176"/>
        <v>0</v>
      </c>
      <c r="F169" s="14" t="e">
        <f t="shared" si="177"/>
        <v>#DIV/0!</v>
      </c>
      <c r="G169" s="13"/>
      <c r="H169" s="13"/>
      <c r="I169" s="13"/>
      <c r="J169" s="13"/>
      <c r="K169" s="13"/>
      <c r="L169" s="13"/>
      <c r="U169" s="116">
        <f t="shared" si="173"/>
        <v>0</v>
      </c>
    </row>
    <row r="170" spans="1:21" ht="14.25">
      <c r="A170" s="130">
        <f>RANK(U170,$U$4:$U$186,0)+COUNTIF(U$3:U169,U170)</f>
        <v>167</v>
      </c>
      <c r="B170" s="28" t="str">
        <f ca="1">IF(INDEX(Setup!$H$2:$AO$42,(Setup!$F$50)+7,Setup!$E$50)&gt;0,INDEX(Setup!$H$2:$AO$42,(Setup!$F$50)+7,Setup!$E$50)," ")</f>
        <v xml:space="preserve"> </v>
      </c>
      <c r="C170" s="114" t="str">
        <f t="shared" si="183"/>
        <v>Wichita State University JV</v>
      </c>
      <c r="D170" s="13">
        <f t="shared" si="175"/>
        <v>0</v>
      </c>
      <c r="E170" s="13">
        <f t="shared" si="176"/>
        <v>0</v>
      </c>
      <c r="F170" s="14" t="e">
        <f t="shared" si="177"/>
        <v>#DIV/0!</v>
      </c>
      <c r="G170" s="13"/>
      <c r="H170" s="13"/>
      <c r="I170" s="13"/>
      <c r="J170" s="13"/>
      <c r="K170" s="13"/>
      <c r="L170" s="13"/>
      <c r="U170" s="116">
        <f t="shared" si="173"/>
        <v>0</v>
      </c>
    </row>
    <row r="171" spans="1:21" ht="15.75" customHeight="1">
      <c r="A171" s="131">
        <f>RANK(U171,$U$4:$U$186,0)+COUNTIF(U$3:U170,U171)</f>
        <v>168</v>
      </c>
      <c r="B171" s="111" t="str">
        <f ca="1">IF(INDEX(Setup!$H$2:$AO$42,(Setup!$F$50)+8,Setup!$E$50)&gt;0,INDEX(Setup!$H$2:$AO$42,(Setup!$F$50)+8,Setup!$E$50)," ")</f>
        <v xml:space="preserve"> </v>
      </c>
      <c r="C171" s="115" t="str">
        <f t="shared" si="183"/>
        <v>Wichita State University JV</v>
      </c>
      <c r="D171" s="110">
        <f t="shared" si="175"/>
        <v>0</v>
      </c>
      <c r="E171" s="110">
        <f t="shared" si="176"/>
        <v>0</v>
      </c>
      <c r="F171" s="112" t="e">
        <f t="shared" si="177"/>
        <v>#DIV/0!</v>
      </c>
      <c r="G171" s="110"/>
      <c r="H171" s="110"/>
      <c r="I171" s="110"/>
      <c r="J171" s="110"/>
      <c r="K171" s="110"/>
      <c r="L171" s="110"/>
      <c r="M171" s="73"/>
      <c r="N171" s="73"/>
      <c r="O171" s="73"/>
      <c r="P171" s="73"/>
      <c r="Q171" s="73"/>
      <c r="R171" s="73"/>
      <c r="S171" s="121"/>
      <c r="T171" s="73"/>
      <c r="U171" s="116">
        <f t="shared" si="173"/>
        <v>0</v>
      </c>
    </row>
    <row r="172" spans="1:12" ht="15.75" customHeight="1">
      <c r="A172" s="130"/>
      <c r="B172" s="16"/>
      <c r="C172" s="24"/>
      <c r="D172" s="13"/>
      <c r="E172" s="13"/>
      <c r="F172" s="14"/>
      <c r="G172" s="13"/>
      <c r="H172" s="13"/>
      <c r="I172" s="13"/>
      <c r="J172" s="13"/>
      <c r="K172" s="13"/>
      <c r="L172" s="13"/>
    </row>
    <row r="173" spans="1:12" ht="15.75" customHeight="1">
      <c r="A173" s="130"/>
      <c r="B173" s="16"/>
      <c r="C173" s="24"/>
      <c r="D173" s="13"/>
      <c r="E173" s="13"/>
      <c r="F173" s="14"/>
      <c r="G173" s="13"/>
      <c r="H173" s="13"/>
      <c r="I173" s="13"/>
      <c r="J173" s="13"/>
      <c r="K173" s="13"/>
      <c r="L173" s="13"/>
    </row>
    <row r="174" spans="1:12" ht="15.75" customHeight="1">
      <c r="A174" s="130"/>
      <c r="B174" s="20"/>
      <c r="C174" s="24"/>
      <c r="D174" s="13"/>
      <c r="E174" s="13"/>
      <c r="F174" s="14"/>
      <c r="G174" s="13"/>
      <c r="H174" s="13"/>
      <c r="I174" s="13"/>
      <c r="J174" s="13"/>
      <c r="K174" s="13"/>
      <c r="L174" s="13"/>
    </row>
    <row r="175" spans="1:12" ht="15.75" customHeight="1">
      <c r="A175" s="130"/>
      <c r="B175" s="25"/>
      <c r="C175" s="24"/>
      <c r="D175" s="13"/>
      <c r="E175" s="13"/>
      <c r="F175" s="14"/>
      <c r="G175" s="12"/>
      <c r="H175" s="12"/>
      <c r="I175" s="12"/>
      <c r="J175" s="12"/>
      <c r="K175" s="12"/>
      <c r="L175" s="12"/>
    </row>
    <row r="176" spans="1:12" ht="14.25">
      <c r="A176" s="130"/>
      <c r="B176" s="16"/>
      <c r="C176" s="24"/>
      <c r="D176" s="13"/>
      <c r="E176" s="13"/>
      <c r="F176" s="14"/>
      <c r="G176" s="15"/>
      <c r="H176" s="15"/>
      <c r="I176" s="13"/>
      <c r="J176" s="13"/>
      <c r="K176" s="15"/>
      <c r="L176" s="15"/>
    </row>
    <row r="177" spans="1:12" ht="14.25">
      <c r="A177" s="130"/>
      <c r="B177" s="16"/>
      <c r="C177" s="24"/>
      <c r="D177" s="13"/>
      <c r="E177" s="13"/>
      <c r="F177" s="14"/>
      <c r="G177" s="13"/>
      <c r="H177" s="13"/>
      <c r="I177" s="13"/>
      <c r="J177" s="13"/>
      <c r="K177" s="13"/>
      <c r="L177" s="13"/>
    </row>
    <row r="178" spans="1:12" ht="14.25">
      <c r="A178" s="130"/>
      <c r="B178" s="21"/>
      <c r="C178" s="24"/>
      <c r="D178" s="13"/>
      <c r="E178" s="13"/>
      <c r="F178" s="14"/>
      <c r="G178" s="12"/>
      <c r="H178" s="12"/>
      <c r="I178" s="12"/>
      <c r="J178" s="12"/>
      <c r="K178" s="12"/>
      <c r="L178" s="12"/>
    </row>
    <row r="179" spans="1:12" ht="14.25">
      <c r="A179" s="130"/>
      <c r="B179" s="13"/>
      <c r="C179" s="24"/>
      <c r="D179" s="13"/>
      <c r="E179" s="13"/>
      <c r="F179" s="14"/>
      <c r="G179" s="13"/>
      <c r="H179" s="13"/>
      <c r="I179" s="13"/>
      <c r="J179" s="13"/>
      <c r="K179" s="13"/>
      <c r="L179" s="13"/>
    </row>
    <row r="180" spans="1:12" ht="14.25">
      <c r="A180" s="130"/>
      <c r="B180" s="22"/>
      <c r="C180" s="24"/>
      <c r="D180" s="13"/>
      <c r="E180" s="13"/>
      <c r="F180" s="14"/>
      <c r="G180" s="13"/>
      <c r="H180" s="13"/>
      <c r="I180" s="13"/>
      <c r="J180" s="13"/>
      <c r="K180" s="13"/>
      <c r="L180" s="13"/>
    </row>
    <row r="181" spans="1:12" ht="14.25">
      <c r="A181" s="130"/>
      <c r="B181" s="20"/>
      <c r="C181" s="19"/>
      <c r="D181" s="13"/>
      <c r="E181" s="13"/>
      <c r="F181" s="14"/>
      <c r="G181" s="13"/>
      <c r="H181" s="13"/>
      <c r="I181" s="13"/>
      <c r="J181" s="15"/>
      <c r="K181" s="15"/>
      <c r="L181" s="13"/>
    </row>
    <row r="182" spans="1:12" ht="15.75" customHeight="1">
      <c r="A182" s="130"/>
      <c r="B182" s="16"/>
      <c r="C182" s="24"/>
      <c r="D182" s="13"/>
      <c r="E182" s="13"/>
      <c r="F182" s="14"/>
      <c r="G182" s="13"/>
      <c r="H182" s="13"/>
      <c r="I182" s="13"/>
      <c r="J182" s="13"/>
      <c r="K182" s="13"/>
      <c r="L182" s="13"/>
    </row>
    <row r="183" spans="1:12" ht="14.25">
      <c r="A183" s="130"/>
      <c r="B183" s="20"/>
      <c r="C183" s="19"/>
      <c r="D183" s="13"/>
      <c r="E183" s="13"/>
      <c r="F183" s="14"/>
      <c r="G183" s="13"/>
      <c r="H183" s="13"/>
      <c r="I183" s="13"/>
      <c r="J183" s="13"/>
      <c r="K183" s="13"/>
      <c r="L183" s="13"/>
    </row>
    <row r="184" spans="1:12" ht="14.25">
      <c r="A184" s="130"/>
      <c r="B184" s="20"/>
      <c r="C184" s="24"/>
      <c r="D184" s="13"/>
      <c r="E184" s="13"/>
      <c r="F184" s="14"/>
      <c r="G184" s="13"/>
      <c r="H184" s="13"/>
      <c r="I184" s="13"/>
      <c r="J184" s="13"/>
      <c r="K184" s="13"/>
      <c r="L184" s="13"/>
    </row>
    <row r="185" spans="1:12" ht="14.25">
      <c r="A185" s="130"/>
      <c r="B185" s="20"/>
      <c r="C185" s="24"/>
      <c r="D185" s="13"/>
      <c r="E185" s="13"/>
      <c r="F185" s="14"/>
      <c r="G185" s="13"/>
      <c r="H185" s="13"/>
      <c r="I185" s="13"/>
      <c r="J185" s="13"/>
      <c r="K185" s="13"/>
      <c r="L185" s="13"/>
    </row>
    <row r="186" spans="1:12" ht="14.25">
      <c r="A186" s="130"/>
      <c r="B186" s="24"/>
      <c r="C186" s="24"/>
      <c r="D186" s="13"/>
      <c r="E186" s="13"/>
      <c r="F186" s="14"/>
      <c r="G186" s="13"/>
      <c r="H186" s="15"/>
      <c r="I186" s="13"/>
      <c r="J186" s="13"/>
      <c r="K186" s="13"/>
      <c r="L186" s="13"/>
    </row>
    <row r="187" ht="14.25">
      <c r="J187" s="12"/>
    </row>
  </sheetData>
  <printOptions/>
  <pageMargins left="0.25" right="0.2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3"/>
  <sheetViews>
    <sheetView workbookViewId="0" topLeftCell="A1">
      <selection activeCell="M4" sqref="M4"/>
    </sheetView>
  </sheetViews>
  <sheetFormatPr defaultColWidth="9.140625" defaultRowHeight="12.75"/>
  <cols>
    <col min="1" max="1" width="6.57421875" style="74" bestFit="1" customWidth="1"/>
    <col min="2" max="2" width="21.8515625" style="0" bestFit="1" customWidth="1"/>
    <col min="3" max="3" width="28.421875" style="0" bestFit="1" customWidth="1"/>
    <col min="4" max="4" width="11.140625" style="0" bestFit="1" customWidth="1"/>
    <col min="5" max="5" width="8.00390625" style="0" bestFit="1" customWidth="1"/>
    <col min="6" max="6" width="9.421875" style="0" bestFit="1" customWidth="1"/>
    <col min="7" max="7" width="6.140625" style="0" bestFit="1" customWidth="1"/>
    <col min="8" max="12" width="5.57421875" style="0" bestFit="1" customWidth="1"/>
  </cols>
  <sheetData>
    <row r="1" spans="1:12" ht="15">
      <c r="A1" s="124" t="s">
        <v>14</v>
      </c>
      <c r="B1" s="17"/>
      <c r="C1" s="12"/>
      <c r="D1" s="12"/>
      <c r="E1" s="12"/>
      <c r="F1" s="18"/>
      <c r="G1" s="12"/>
      <c r="H1" s="12"/>
      <c r="I1" s="12"/>
      <c r="J1" s="12"/>
      <c r="K1" s="12"/>
      <c r="L1" s="12"/>
    </row>
    <row r="2" spans="1:12" ht="14.25">
      <c r="A2" s="125"/>
      <c r="B2" s="17"/>
      <c r="C2" s="12"/>
      <c r="D2" s="12"/>
      <c r="E2" s="12"/>
      <c r="F2" s="18"/>
      <c r="G2" s="12"/>
      <c r="H2" s="12"/>
      <c r="I2" s="12"/>
      <c r="J2" s="12"/>
      <c r="K2" s="12"/>
      <c r="L2" s="12"/>
    </row>
    <row r="3" spans="1:12" ht="15">
      <c r="A3" s="126" t="s">
        <v>26</v>
      </c>
      <c r="B3" s="38" t="s">
        <v>0</v>
      </c>
      <c r="C3" s="37" t="s">
        <v>1</v>
      </c>
      <c r="D3" s="37" t="s">
        <v>2</v>
      </c>
      <c r="E3" s="37" t="s">
        <v>3</v>
      </c>
      <c r="F3" s="39" t="s">
        <v>4</v>
      </c>
      <c r="G3" s="37" t="s">
        <v>8</v>
      </c>
      <c r="H3" s="37" t="s">
        <v>9</v>
      </c>
      <c r="I3" s="37" t="s">
        <v>10</v>
      </c>
      <c r="J3" s="37" t="s">
        <v>11</v>
      </c>
      <c r="K3" s="37" t="s">
        <v>13</v>
      </c>
      <c r="L3" s="37" t="s">
        <v>12</v>
      </c>
    </row>
    <row r="4" spans="1:12" ht="12.75">
      <c r="A4" s="74">
        <v>1</v>
      </c>
      <c r="B4" t="str">
        <f ca="1">INDEX('Mens All Events'!B$4:B$171,MATCH('Mens Ranks'!$A4,'Mens All Events'!$A$4:$A$171,0))</f>
        <v>Sean Sadat</v>
      </c>
      <c r="C4" t="str">
        <f>INDEX('Mens All Events'!C$4:C$171,MATCH('Mens Ranks'!$A4,'Mens All Events'!$A$4:$A$171,0))</f>
        <v>Wichita State University JV</v>
      </c>
      <c r="D4">
        <f>INDEX('Mens All Events'!D$4:D$171,MATCH('Mens Ranks'!$A4,'Mens All Events'!$A$4:$A$171,0))</f>
        <v>1396</v>
      </c>
      <c r="E4">
        <f>INDEX('Mens All Events'!E$4:E$171,MATCH('Mens Ranks'!$A4,'Mens All Events'!$A$4:$A$171,0))</f>
        <v>6</v>
      </c>
      <c r="F4">
        <f>INDEX('Mens All Events'!F$4:F$171,MATCH('Mens Ranks'!$A4,'Mens All Events'!$A$4:$A$171,0))</f>
        <v>232.66666666666666</v>
      </c>
      <c r="G4">
        <f>INDEX('Mens All Events'!G$4:G$171,MATCH('Mens Ranks'!$A4,'Mens All Events'!$A$4:$A$171,0))</f>
        <v>233</v>
      </c>
      <c r="H4">
        <f>INDEX('Mens All Events'!H$4:H$171,MATCH('Mens Ranks'!$A4,'Mens All Events'!$A$4:$A$171,0))</f>
        <v>215</v>
      </c>
      <c r="I4">
        <f>INDEX('Mens All Events'!I$4:I$171,MATCH('Mens Ranks'!$A4,'Mens All Events'!$A$4:$A$171,0))</f>
        <v>215</v>
      </c>
      <c r="J4">
        <f>INDEX('Mens All Events'!J$4:J$171,MATCH('Mens Ranks'!$A4,'Mens All Events'!$A$4:$A$171,0))</f>
        <v>224</v>
      </c>
      <c r="K4">
        <f>INDEX('Mens All Events'!K$4:K$171,MATCH('Mens Ranks'!$A4,'Mens All Events'!$A$4:$A$171,0))</f>
        <v>300</v>
      </c>
      <c r="L4">
        <f>INDEX('Mens All Events'!L$4:L$171,MATCH('Mens Ranks'!$A4,'Mens All Events'!$A$4:$A$171,0))</f>
        <v>209</v>
      </c>
    </row>
    <row r="5" spans="1:12" ht="12.75">
      <c r="A5" s="123">
        <f>A4+1</f>
        <v>2</v>
      </c>
      <c r="B5" t="str">
        <f ca="1">INDEX('Mens All Events'!B$4:B$171,MATCH('Mens Ranks'!$A5,'Mens All Events'!$A$4:$A$171,0))</f>
        <v>Cortez Schenck</v>
      </c>
      <c r="C5" t="str">
        <f>INDEX('Mens All Events'!C$4:C$171,MATCH('Mens Ranks'!$A5,'Mens All Events'!$A$4:$A$171,0))</f>
        <v>Wichita State University</v>
      </c>
      <c r="D5">
        <f>INDEX('Mens All Events'!D$4:D$171,MATCH('Mens Ranks'!$A5,'Mens All Events'!$A$4:$A$171,0))</f>
        <v>1365</v>
      </c>
      <c r="E5">
        <f>INDEX('Mens All Events'!E$4:E$171,MATCH('Mens Ranks'!$A5,'Mens All Events'!$A$4:$A$171,0))</f>
        <v>6</v>
      </c>
      <c r="F5">
        <f>INDEX('Mens All Events'!F$4:F$171,MATCH('Mens Ranks'!$A5,'Mens All Events'!$A$4:$A$171,0))</f>
        <v>227.5</v>
      </c>
      <c r="G5">
        <f>INDEX('Mens All Events'!G$4:G$171,MATCH('Mens Ranks'!$A5,'Mens All Events'!$A$4:$A$171,0))</f>
        <v>199</v>
      </c>
      <c r="H5">
        <f>INDEX('Mens All Events'!H$4:H$171,MATCH('Mens Ranks'!$A5,'Mens All Events'!$A$4:$A$171,0))</f>
        <v>214</v>
      </c>
      <c r="I5">
        <f>INDEX('Mens All Events'!I$4:I$171,MATCH('Mens Ranks'!$A5,'Mens All Events'!$A$4:$A$171,0))</f>
        <v>200</v>
      </c>
      <c r="J5">
        <f>INDEX('Mens All Events'!J$4:J$171,MATCH('Mens Ranks'!$A5,'Mens All Events'!$A$4:$A$171,0))</f>
        <v>217</v>
      </c>
      <c r="K5">
        <f>INDEX('Mens All Events'!K$4:K$171,MATCH('Mens Ranks'!$A5,'Mens All Events'!$A$4:$A$171,0))</f>
        <v>289</v>
      </c>
      <c r="L5">
        <f>INDEX('Mens All Events'!L$4:L$171,MATCH('Mens Ranks'!$A5,'Mens All Events'!$A$4:$A$171,0))</f>
        <v>246</v>
      </c>
    </row>
    <row r="6" spans="1:12" ht="12.75">
      <c r="A6" s="123">
        <f aca="true" t="shared" si="0" ref="A6:A69">A5+1</f>
        <v>3</v>
      </c>
      <c r="B6" t="str">
        <f ca="1">INDEX('Mens All Events'!B$4:B$171,MATCH('Mens Ranks'!$A6,'Mens All Events'!$A$4:$A$171,0))</f>
        <v>Kyle Rognstad </v>
      </c>
      <c r="C6" t="str">
        <f>INDEX('Mens All Events'!C$4:C$171,MATCH('Mens Ranks'!$A6,'Mens All Events'!$A$4:$A$171,0))</f>
        <v>Western Illinois University</v>
      </c>
      <c r="D6">
        <f>INDEX('Mens All Events'!D$4:D$171,MATCH('Mens Ranks'!$A6,'Mens All Events'!$A$4:$A$171,0))</f>
        <v>1300</v>
      </c>
      <c r="E6">
        <f>INDEX('Mens All Events'!E$4:E$171,MATCH('Mens Ranks'!$A6,'Mens All Events'!$A$4:$A$171,0))</f>
        <v>6</v>
      </c>
      <c r="F6">
        <f>INDEX('Mens All Events'!F$4:F$171,MATCH('Mens Ranks'!$A6,'Mens All Events'!$A$4:$A$171,0))</f>
        <v>216.66666666666666</v>
      </c>
      <c r="G6">
        <f>INDEX('Mens All Events'!G$4:G$171,MATCH('Mens Ranks'!$A6,'Mens All Events'!$A$4:$A$171,0))</f>
        <v>205</v>
      </c>
      <c r="H6">
        <f>INDEX('Mens All Events'!H$4:H$171,MATCH('Mens Ranks'!$A6,'Mens All Events'!$A$4:$A$171,0))</f>
        <v>208</v>
      </c>
      <c r="I6">
        <f>INDEX('Mens All Events'!I$4:I$171,MATCH('Mens Ranks'!$A6,'Mens All Events'!$A$4:$A$171,0))</f>
        <v>236</v>
      </c>
      <c r="J6">
        <f>INDEX('Mens All Events'!J$4:J$171,MATCH('Mens Ranks'!$A6,'Mens All Events'!$A$4:$A$171,0))</f>
        <v>236</v>
      </c>
      <c r="K6">
        <f>INDEX('Mens All Events'!K$4:K$171,MATCH('Mens Ranks'!$A6,'Mens All Events'!$A$4:$A$171,0))</f>
        <v>202</v>
      </c>
      <c r="L6">
        <f>INDEX('Mens All Events'!L$4:L$171,MATCH('Mens Ranks'!$A6,'Mens All Events'!$A$4:$A$171,0))</f>
        <v>213</v>
      </c>
    </row>
    <row r="7" spans="1:12" ht="12.75">
      <c r="A7" s="123">
        <f t="shared" si="0"/>
        <v>4</v>
      </c>
      <c r="B7" t="str">
        <f ca="1">INDEX('Mens All Events'!B$4:B$171,MATCH('Mens Ranks'!$A7,'Mens All Events'!$A$4:$A$171,0))</f>
        <v>Alexander Eukovich</v>
      </c>
      <c r="C7" t="str">
        <f>INDEX('Mens All Events'!C$4:C$171,MATCH('Mens Ranks'!$A7,'Mens All Events'!$A$4:$A$171,0))</f>
        <v>Morningside College</v>
      </c>
      <c r="D7">
        <f>INDEX('Mens All Events'!D$4:D$171,MATCH('Mens Ranks'!$A7,'Mens All Events'!$A$4:$A$171,0))</f>
        <v>1247</v>
      </c>
      <c r="E7">
        <f>INDEX('Mens All Events'!E$4:E$171,MATCH('Mens Ranks'!$A7,'Mens All Events'!$A$4:$A$171,0))</f>
        <v>6</v>
      </c>
      <c r="F7">
        <f>INDEX('Mens All Events'!F$4:F$171,MATCH('Mens Ranks'!$A7,'Mens All Events'!$A$4:$A$171,0))</f>
        <v>207.83333333333334</v>
      </c>
      <c r="G7">
        <f>INDEX('Mens All Events'!G$4:G$171,MATCH('Mens Ranks'!$A7,'Mens All Events'!$A$4:$A$171,0))</f>
        <v>221</v>
      </c>
      <c r="H7">
        <f>INDEX('Mens All Events'!H$4:H$171,MATCH('Mens Ranks'!$A7,'Mens All Events'!$A$4:$A$171,0))</f>
        <v>234</v>
      </c>
      <c r="I7">
        <f>INDEX('Mens All Events'!I$4:I$171,MATCH('Mens Ranks'!$A7,'Mens All Events'!$A$4:$A$171,0))</f>
        <v>191</v>
      </c>
      <c r="J7">
        <f>INDEX('Mens All Events'!J$4:J$171,MATCH('Mens Ranks'!$A7,'Mens All Events'!$A$4:$A$171,0))</f>
        <v>203</v>
      </c>
      <c r="K7">
        <f>INDEX('Mens All Events'!K$4:K$171,MATCH('Mens Ranks'!$A7,'Mens All Events'!$A$4:$A$171,0))</f>
        <v>188</v>
      </c>
      <c r="L7">
        <f>INDEX('Mens All Events'!L$4:L$171,MATCH('Mens Ranks'!$A7,'Mens All Events'!$A$4:$A$171,0))</f>
        <v>210</v>
      </c>
    </row>
    <row r="8" spans="1:12" ht="12.75">
      <c r="A8" s="136">
        <f t="shared" si="0"/>
        <v>5</v>
      </c>
      <c r="B8" s="73" t="str">
        <f ca="1">INDEX('Mens All Events'!B$4:B$171,MATCH('Mens Ranks'!$A8,'Mens All Events'!$A$4:$A$171,0))</f>
        <v>Joey Krzywonos</v>
      </c>
      <c r="C8" s="73" t="str">
        <f>INDEX('Mens All Events'!C$4:C$171,MATCH('Mens Ranks'!$A8,'Mens All Events'!$A$4:$A$171,0))</f>
        <v>Culver-Stockton College</v>
      </c>
      <c r="D8" s="73">
        <f>INDEX('Mens All Events'!D$4:D$171,MATCH('Mens Ranks'!$A8,'Mens All Events'!$A$4:$A$171,0))</f>
        <v>1233</v>
      </c>
      <c r="E8" s="73">
        <f>INDEX('Mens All Events'!E$4:E$171,MATCH('Mens Ranks'!$A8,'Mens All Events'!$A$4:$A$171,0))</f>
        <v>6</v>
      </c>
      <c r="F8" s="73">
        <f>INDEX('Mens All Events'!F$4:F$171,MATCH('Mens Ranks'!$A8,'Mens All Events'!$A$4:$A$171,0))</f>
        <v>205.5</v>
      </c>
      <c r="G8" s="73">
        <f>INDEX('Mens All Events'!G$4:G$171,MATCH('Mens Ranks'!$A8,'Mens All Events'!$A$4:$A$171,0))</f>
        <v>202</v>
      </c>
      <c r="H8" s="73">
        <f>INDEX('Mens All Events'!H$4:H$171,MATCH('Mens Ranks'!$A8,'Mens All Events'!$A$4:$A$171,0))</f>
        <v>186</v>
      </c>
      <c r="I8" s="73">
        <f>INDEX('Mens All Events'!I$4:I$171,MATCH('Mens Ranks'!$A8,'Mens All Events'!$A$4:$A$171,0))</f>
        <v>235</v>
      </c>
      <c r="J8" s="73">
        <f>INDEX('Mens All Events'!J$4:J$171,MATCH('Mens Ranks'!$A8,'Mens All Events'!$A$4:$A$171,0))</f>
        <v>220</v>
      </c>
      <c r="K8" s="73">
        <f>INDEX('Mens All Events'!K$4:K$171,MATCH('Mens Ranks'!$A8,'Mens All Events'!$A$4:$A$171,0))</f>
        <v>190</v>
      </c>
      <c r="L8" s="73">
        <f>INDEX('Mens All Events'!L$4:L$171,MATCH('Mens Ranks'!$A8,'Mens All Events'!$A$4:$A$171,0))</f>
        <v>200</v>
      </c>
    </row>
    <row r="9" spans="1:12" ht="12.75">
      <c r="A9" s="123">
        <f t="shared" si="0"/>
        <v>6</v>
      </c>
      <c r="B9" t="str">
        <f ca="1">INDEX('Mens All Events'!B$4:B$171,MATCH('Mens Ranks'!$A9,'Mens All Events'!$A$4:$A$171,0))</f>
        <v>Colton Ruscetti</v>
      </c>
      <c r="C9" t="str">
        <f>INDEX('Mens All Events'!C$4:C$171,MATCH('Mens Ranks'!$A9,'Mens All Events'!$A$4:$A$171,0))</f>
        <v>Wichita State University JV</v>
      </c>
      <c r="D9">
        <f>INDEX('Mens All Events'!D$4:D$171,MATCH('Mens Ranks'!$A9,'Mens All Events'!$A$4:$A$171,0))</f>
        <v>1233</v>
      </c>
      <c r="E9">
        <f>INDEX('Mens All Events'!E$4:E$171,MATCH('Mens Ranks'!$A9,'Mens All Events'!$A$4:$A$171,0))</f>
        <v>6</v>
      </c>
      <c r="F9">
        <f>INDEX('Mens All Events'!F$4:F$171,MATCH('Mens Ranks'!$A9,'Mens All Events'!$A$4:$A$171,0))</f>
        <v>205.5</v>
      </c>
      <c r="G9">
        <f>INDEX('Mens All Events'!G$4:G$171,MATCH('Mens Ranks'!$A9,'Mens All Events'!$A$4:$A$171,0))</f>
        <v>192</v>
      </c>
      <c r="H9">
        <f>INDEX('Mens All Events'!H$4:H$171,MATCH('Mens Ranks'!$A9,'Mens All Events'!$A$4:$A$171,0))</f>
        <v>235</v>
      </c>
      <c r="I9">
        <f>INDEX('Mens All Events'!I$4:I$171,MATCH('Mens Ranks'!$A9,'Mens All Events'!$A$4:$A$171,0))</f>
        <v>187</v>
      </c>
      <c r="J9">
        <f>INDEX('Mens All Events'!J$4:J$171,MATCH('Mens Ranks'!$A9,'Mens All Events'!$A$4:$A$171,0))</f>
        <v>191</v>
      </c>
      <c r="K9">
        <f>INDEX('Mens All Events'!K$4:K$171,MATCH('Mens Ranks'!$A9,'Mens All Events'!$A$4:$A$171,0))</f>
        <v>211</v>
      </c>
      <c r="L9">
        <f>INDEX('Mens All Events'!L$4:L$171,MATCH('Mens Ranks'!$A9,'Mens All Events'!$A$4:$A$171,0))</f>
        <v>217</v>
      </c>
    </row>
    <row r="10" spans="1:12" ht="12.75">
      <c r="A10" s="123">
        <f t="shared" si="0"/>
        <v>7</v>
      </c>
      <c r="B10" t="str">
        <f ca="1">INDEX('Mens All Events'!B$4:B$171,MATCH('Mens Ranks'!$A10,'Mens All Events'!$A$4:$A$171,0))</f>
        <v>Connor Kottke</v>
      </c>
      <c r="C10" t="str">
        <f>INDEX('Mens All Events'!C$4:C$171,MATCH('Mens Ranks'!$A10,'Mens All Events'!$A$4:$A$171,0))</f>
        <v>University of Central Missouri</v>
      </c>
      <c r="D10">
        <f>INDEX('Mens All Events'!D$4:D$171,MATCH('Mens Ranks'!$A10,'Mens All Events'!$A$4:$A$171,0))</f>
        <v>1232</v>
      </c>
      <c r="E10">
        <f>INDEX('Mens All Events'!E$4:E$171,MATCH('Mens Ranks'!$A10,'Mens All Events'!$A$4:$A$171,0))</f>
        <v>6</v>
      </c>
      <c r="F10">
        <f>INDEX('Mens All Events'!F$4:F$171,MATCH('Mens Ranks'!$A10,'Mens All Events'!$A$4:$A$171,0))</f>
        <v>205.33333333333334</v>
      </c>
      <c r="G10">
        <f>INDEX('Mens All Events'!G$4:G$171,MATCH('Mens Ranks'!$A10,'Mens All Events'!$A$4:$A$171,0))</f>
        <v>222</v>
      </c>
      <c r="H10">
        <f>INDEX('Mens All Events'!H$4:H$171,MATCH('Mens Ranks'!$A10,'Mens All Events'!$A$4:$A$171,0))</f>
        <v>175</v>
      </c>
      <c r="I10">
        <f>INDEX('Mens All Events'!I$4:I$171,MATCH('Mens Ranks'!$A10,'Mens All Events'!$A$4:$A$171,0))</f>
        <v>242</v>
      </c>
      <c r="J10">
        <f>INDEX('Mens All Events'!J$4:J$171,MATCH('Mens Ranks'!$A10,'Mens All Events'!$A$4:$A$171,0))</f>
        <v>167</v>
      </c>
      <c r="K10">
        <f>INDEX('Mens All Events'!K$4:K$171,MATCH('Mens Ranks'!$A10,'Mens All Events'!$A$4:$A$171,0))</f>
        <v>227</v>
      </c>
      <c r="L10">
        <f>INDEX('Mens All Events'!L$4:L$171,MATCH('Mens Ranks'!$A10,'Mens All Events'!$A$4:$A$171,0))</f>
        <v>199</v>
      </c>
    </row>
    <row r="11" spans="1:12" ht="12.75">
      <c r="A11" s="123">
        <f t="shared" si="0"/>
        <v>8</v>
      </c>
      <c r="B11" t="str">
        <f ca="1">INDEX('Mens All Events'!B$4:B$171,MATCH('Mens Ranks'!$A11,'Mens All Events'!$A$4:$A$171,0))</f>
        <v>James A Rutledge</v>
      </c>
      <c r="C11" t="str">
        <f>INDEX('Mens All Events'!C$4:C$171,MATCH('Mens Ranks'!$A11,'Mens All Events'!$A$4:$A$171,0))</f>
        <v>University of Nebraska</v>
      </c>
      <c r="D11">
        <f>INDEX('Mens All Events'!D$4:D$171,MATCH('Mens Ranks'!$A11,'Mens All Events'!$A$4:$A$171,0))</f>
        <v>1225</v>
      </c>
      <c r="E11">
        <f>INDEX('Mens All Events'!E$4:E$171,MATCH('Mens Ranks'!$A11,'Mens All Events'!$A$4:$A$171,0))</f>
        <v>6</v>
      </c>
      <c r="F11">
        <f>INDEX('Mens All Events'!F$4:F$171,MATCH('Mens Ranks'!$A11,'Mens All Events'!$A$4:$A$171,0))</f>
        <v>204.16666666666666</v>
      </c>
      <c r="G11">
        <f>INDEX('Mens All Events'!G$4:G$171,MATCH('Mens Ranks'!$A11,'Mens All Events'!$A$4:$A$171,0))</f>
        <v>241</v>
      </c>
      <c r="H11">
        <f>INDEX('Mens All Events'!H$4:H$171,MATCH('Mens Ranks'!$A11,'Mens All Events'!$A$4:$A$171,0))</f>
        <v>180</v>
      </c>
      <c r="I11">
        <f>INDEX('Mens All Events'!I$4:I$171,MATCH('Mens Ranks'!$A11,'Mens All Events'!$A$4:$A$171,0))</f>
        <v>175</v>
      </c>
      <c r="J11">
        <f>INDEX('Mens All Events'!J$4:J$171,MATCH('Mens Ranks'!$A11,'Mens All Events'!$A$4:$A$171,0))</f>
        <v>228</v>
      </c>
      <c r="K11">
        <f>INDEX('Mens All Events'!K$4:K$171,MATCH('Mens Ranks'!$A11,'Mens All Events'!$A$4:$A$171,0))</f>
        <v>225</v>
      </c>
      <c r="L11">
        <f>INDEX('Mens All Events'!L$4:L$171,MATCH('Mens Ranks'!$A11,'Mens All Events'!$A$4:$A$171,0))</f>
        <v>176</v>
      </c>
    </row>
    <row r="12" spans="1:12" ht="12.75">
      <c r="A12" s="123">
        <f t="shared" si="0"/>
        <v>9</v>
      </c>
      <c r="B12" t="str">
        <f ca="1">INDEX('Mens All Events'!B$4:B$171,MATCH('Mens Ranks'!$A12,'Mens All Events'!$A$4:$A$171,0))</f>
        <v>Josh Roca</v>
      </c>
      <c r="C12" t="str">
        <f>INDEX('Mens All Events'!C$4:C$171,MATCH('Mens Ranks'!$A12,'Mens All Events'!$A$4:$A$171,0))</f>
        <v>Wichita State University JV</v>
      </c>
      <c r="D12">
        <f>INDEX('Mens All Events'!D$4:D$171,MATCH('Mens Ranks'!$A12,'Mens All Events'!$A$4:$A$171,0))</f>
        <v>1218</v>
      </c>
      <c r="E12">
        <f>INDEX('Mens All Events'!E$4:E$171,MATCH('Mens Ranks'!$A12,'Mens All Events'!$A$4:$A$171,0))</f>
        <v>6</v>
      </c>
      <c r="F12">
        <f>INDEX('Mens All Events'!F$4:F$171,MATCH('Mens Ranks'!$A12,'Mens All Events'!$A$4:$A$171,0))</f>
        <v>203</v>
      </c>
      <c r="G12">
        <f>INDEX('Mens All Events'!G$4:G$171,MATCH('Mens Ranks'!$A12,'Mens All Events'!$A$4:$A$171,0))</f>
        <v>159</v>
      </c>
      <c r="H12">
        <f>INDEX('Mens All Events'!H$4:H$171,MATCH('Mens Ranks'!$A12,'Mens All Events'!$A$4:$A$171,0))</f>
        <v>243</v>
      </c>
      <c r="I12">
        <f>INDEX('Mens All Events'!I$4:I$171,MATCH('Mens Ranks'!$A12,'Mens All Events'!$A$4:$A$171,0))</f>
        <v>194</v>
      </c>
      <c r="J12">
        <f>INDEX('Mens All Events'!J$4:J$171,MATCH('Mens Ranks'!$A12,'Mens All Events'!$A$4:$A$171,0))</f>
        <v>183</v>
      </c>
      <c r="K12">
        <f>INDEX('Mens All Events'!K$4:K$171,MATCH('Mens Ranks'!$A12,'Mens All Events'!$A$4:$A$171,0))</f>
        <v>236</v>
      </c>
      <c r="L12">
        <f>INDEX('Mens All Events'!L$4:L$171,MATCH('Mens Ranks'!$A12,'Mens All Events'!$A$4:$A$171,0))</f>
        <v>203</v>
      </c>
    </row>
    <row r="13" spans="1:12" ht="12.75">
      <c r="A13" s="123">
        <f t="shared" si="0"/>
        <v>10</v>
      </c>
      <c r="B13" t="str">
        <f ca="1">INDEX('Mens All Events'!B$4:B$171,MATCH('Mens Ranks'!$A13,'Mens All Events'!$A$4:$A$171,0))</f>
        <v>Dennis (Blake) Eddy</v>
      </c>
      <c r="C13" t="str">
        <f>INDEX('Mens All Events'!C$4:C$171,MATCH('Mens Ranks'!$A13,'Mens All Events'!$A$4:$A$171,0))</f>
        <v>Iowa Central Community College</v>
      </c>
      <c r="D13">
        <f>INDEX('Mens All Events'!D$4:D$171,MATCH('Mens Ranks'!$A13,'Mens All Events'!$A$4:$A$171,0))</f>
        <v>1204</v>
      </c>
      <c r="E13">
        <f>INDEX('Mens All Events'!E$4:E$171,MATCH('Mens Ranks'!$A13,'Mens All Events'!$A$4:$A$171,0))</f>
        <v>6</v>
      </c>
      <c r="F13">
        <f>INDEX('Mens All Events'!F$4:F$171,MATCH('Mens Ranks'!$A13,'Mens All Events'!$A$4:$A$171,0))</f>
        <v>200.66666666666666</v>
      </c>
      <c r="G13">
        <f>INDEX('Mens All Events'!G$4:G$171,MATCH('Mens Ranks'!$A13,'Mens All Events'!$A$4:$A$171,0))</f>
        <v>191</v>
      </c>
      <c r="H13">
        <f>INDEX('Mens All Events'!H$4:H$171,MATCH('Mens Ranks'!$A13,'Mens All Events'!$A$4:$A$171,0))</f>
        <v>204</v>
      </c>
      <c r="I13">
        <f>INDEX('Mens All Events'!I$4:I$171,MATCH('Mens Ranks'!$A13,'Mens All Events'!$A$4:$A$171,0))</f>
        <v>183</v>
      </c>
      <c r="J13">
        <f>INDEX('Mens All Events'!J$4:J$171,MATCH('Mens Ranks'!$A13,'Mens All Events'!$A$4:$A$171,0))</f>
        <v>237</v>
      </c>
      <c r="K13">
        <f>INDEX('Mens All Events'!K$4:K$171,MATCH('Mens Ranks'!$A13,'Mens All Events'!$A$4:$A$171,0))</f>
        <v>179</v>
      </c>
      <c r="L13">
        <f>INDEX('Mens All Events'!L$4:L$171,MATCH('Mens Ranks'!$A13,'Mens All Events'!$A$4:$A$171,0))</f>
        <v>210</v>
      </c>
    </row>
    <row r="14" spans="1:12" ht="12.75">
      <c r="A14" s="123">
        <f t="shared" si="0"/>
        <v>11</v>
      </c>
      <c r="B14" t="str">
        <f ca="1">INDEX('Mens All Events'!B$4:B$171,MATCH('Mens Ranks'!$A14,'Mens All Events'!$A$4:$A$171,0))</f>
        <v>Tyler Zimmerman</v>
      </c>
      <c r="C14" t="str">
        <f>INDEX('Mens All Events'!C$4:C$171,MATCH('Mens Ranks'!$A14,'Mens All Events'!$A$4:$A$171,0))</f>
        <v>University of Nebraska</v>
      </c>
      <c r="D14">
        <f>INDEX('Mens All Events'!D$4:D$171,MATCH('Mens Ranks'!$A14,'Mens All Events'!$A$4:$A$171,0))</f>
        <v>1196</v>
      </c>
      <c r="E14">
        <f>INDEX('Mens All Events'!E$4:E$171,MATCH('Mens Ranks'!$A14,'Mens All Events'!$A$4:$A$171,0))</f>
        <v>6</v>
      </c>
      <c r="F14">
        <f>INDEX('Mens All Events'!F$4:F$171,MATCH('Mens Ranks'!$A14,'Mens All Events'!$A$4:$A$171,0))</f>
        <v>199.33333333333334</v>
      </c>
      <c r="G14">
        <f>INDEX('Mens All Events'!G$4:G$171,MATCH('Mens Ranks'!$A14,'Mens All Events'!$A$4:$A$171,0))</f>
        <v>206</v>
      </c>
      <c r="H14">
        <f>INDEX('Mens All Events'!H$4:H$171,MATCH('Mens Ranks'!$A14,'Mens All Events'!$A$4:$A$171,0))</f>
        <v>162</v>
      </c>
      <c r="I14">
        <f>INDEX('Mens All Events'!I$4:I$171,MATCH('Mens Ranks'!$A14,'Mens All Events'!$A$4:$A$171,0))</f>
        <v>247</v>
      </c>
      <c r="J14">
        <f>INDEX('Mens All Events'!J$4:J$171,MATCH('Mens Ranks'!$A14,'Mens All Events'!$A$4:$A$171,0))</f>
        <v>223</v>
      </c>
      <c r="K14">
        <f>INDEX('Mens All Events'!K$4:K$171,MATCH('Mens Ranks'!$A14,'Mens All Events'!$A$4:$A$171,0))</f>
        <v>195</v>
      </c>
      <c r="L14">
        <f>INDEX('Mens All Events'!L$4:L$171,MATCH('Mens Ranks'!$A14,'Mens All Events'!$A$4:$A$171,0))</f>
        <v>163</v>
      </c>
    </row>
    <row r="15" spans="1:12" ht="12.75">
      <c r="A15" s="123">
        <f t="shared" si="0"/>
        <v>12</v>
      </c>
      <c r="B15" t="str">
        <f ca="1">INDEX('Mens All Events'!B$4:B$171,MATCH('Mens Ranks'!$A15,'Mens All Events'!$A$4:$A$171,0))</f>
        <v>Alex Lankford</v>
      </c>
      <c r="C15" t="str">
        <f>INDEX('Mens All Events'!C$4:C$171,MATCH('Mens Ranks'!$A15,'Mens All Events'!$A$4:$A$171,0))</f>
        <v>Wichita State University JV</v>
      </c>
      <c r="D15">
        <f>INDEX('Mens All Events'!D$4:D$171,MATCH('Mens Ranks'!$A15,'Mens All Events'!$A$4:$A$171,0))</f>
        <v>1192</v>
      </c>
      <c r="E15">
        <f>INDEX('Mens All Events'!E$4:E$171,MATCH('Mens Ranks'!$A15,'Mens All Events'!$A$4:$A$171,0))</f>
        <v>6</v>
      </c>
      <c r="F15">
        <f>INDEX('Mens All Events'!F$4:F$171,MATCH('Mens Ranks'!$A15,'Mens All Events'!$A$4:$A$171,0))</f>
        <v>198.66666666666666</v>
      </c>
      <c r="G15">
        <f>INDEX('Mens All Events'!G$4:G$171,MATCH('Mens Ranks'!$A15,'Mens All Events'!$A$4:$A$171,0))</f>
        <v>195</v>
      </c>
      <c r="H15">
        <f>INDEX('Mens All Events'!H$4:H$171,MATCH('Mens Ranks'!$A15,'Mens All Events'!$A$4:$A$171,0))</f>
        <v>191</v>
      </c>
      <c r="I15">
        <f>INDEX('Mens All Events'!I$4:I$171,MATCH('Mens Ranks'!$A15,'Mens All Events'!$A$4:$A$171,0))</f>
        <v>239</v>
      </c>
      <c r="J15">
        <f>INDEX('Mens All Events'!J$4:J$171,MATCH('Mens Ranks'!$A15,'Mens All Events'!$A$4:$A$171,0))</f>
        <v>188</v>
      </c>
      <c r="K15">
        <f>INDEX('Mens All Events'!K$4:K$171,MATCH('Mens Ranks'!$A15,'Mens All Events'!$A$4:$A$171,0))</f>
        <v>193</v>
      </c>
      <c r="L15">
        <f>INDEX('Mens All Events'!L$4:L$171,MATCH('Mens Ranks'!$A15,'Mens All Events'!$A$4:$A$171,0))</f>
        <v>186</v>
      </c>
    </row>
    <row r="16" spans="1:12" ht="12.75">
      <c r="A16" s="123">
        <f t="shared" si="0"/>
        <v>13</v>
      </c>
      <c r="B16" t="str">
        <f ca="1">INDEX('Mens All Events'!B$4:B$171,MATCH('Mens Ranks'!$A16,'Mens All Events'!$A$4:$A$171,0))</f>
        <v>Wesley Low</v>
      </c>
      <c r="C16" t="str">
        <f>INDEX('Mens All Events'!C$4:C$171,MATCH('Mens Ranks'!$A16,'Mens All Events'!$A$4:$A$171,0))</f>
        <v>Wichita State University</v>
      </c>
      <c r="D16">
        <f>INDEX('Mens All Events'!D$4:D$171,MATCH('Mens Ranks'!$A16,'Mens All Events'!$A$4:$A$171,0))</f>
        <v>1174</v>
      </c>
      <c r="E16">
        <f>INDEX('Mens All Events'!E$4:E$171,MATCH('Mens Ranks'!$A16,'Mens All Events'!$A$4:$A$171,0))</f>
        <v>6</v>
      </c>
      <c r="F16">
        <f>INDEX('Mens All Events'!F$4:F$171,MATCH('Mens Ranks'!$A16,'Mens All Events'!$A$4:$A$171,0))</f>
        <v>195.66666666666666</v>
      </c>
      <c r="G16">
        <f>INDEX('Mens All Events'!G$4:G$171,MATCH('Mens Ranks'!$A16,'Mens All Events'!$A$4:$A$171,0))</f>
        <v>234</v>
      </c>
      <c r="H16">
        <f>INDEX('Mens All Events'!H$4:H$171,MATCH('Mens Ranks'!$A16,'Mens All Events'!$A$4:$A$171,0))</f>
        <v>196</v>
      </c>
      <c r="I16">
        <f>INDEX('Mens All Events'!I$4:I$171,MATCH('Mens Ranks'!$A16,'Mens All Events'!$A$4:$A$171,0))</f>
        <v>190</v>
      </c>
      <c r="J16">
        <f>INDEX('Mens All Events'!J$4:J$171,MATCH('Mens Ranks'!$A16,'Mens All Events'!$A$4:$A$171,0))</f>
        <v>189</v>
      </c>
      <c r="K16">
        <f>INDEX('Mens All Events'!K$4:K$171,MATCH('Mens Ranks'!$A16,'Mens All Events'!$A$4:$A$171,0))</f>
        <v>207</v>
      </c>
      <c r="L16">
        <f>INDEX('Mens All Events'!L$4:L$171,MATCH('Mens Ranks'!$A16,'Mens All Events'!$A$4:$A$171,0))</f>
        <v>158</v>
      </c>
    </row>
    <row r="17" spans="1:12" ht="12.75">
      <c r="A17" s="123">
        <f t="shared" si="0"/>
        <v>14</v>
      </c>
      <c r="B17" t="str">
        <f ca="1">INDEX('Mens All Events'!B$4:B$171,MATCH('Mens Ranks'!$A17,'Mens All Events'!$A$4:$A$171,0))</f>
        <v>Jacob Gosse</v>
      </c>
      <c r="C17" t="str">
        <f>INDEX('Mens All Events'!C$4:C$171,MATCH('Mens Ranks'!$A17,'Mens All Events'!$A$4:$A$171,0))</f>
        <v>Iowa State University</v>
      </c>
      <c r="D17">
        <f>INDEX('Mens All Events'!D$4:D$171,MATCH('Mens Ranks'!$A17,'Mens All Events'!$A$4:$A$171,0))</f>
        <v>1173</v>
      </c>
      <c r="E17">
        <f>INDEX('Mens All Events'!E$4:E$171,MATCH('Mens Ranks'!$A17,'Mens All Events'!$A$4:$A$171,0))</f>
        <v>6</v>
      </c>
      <c r="F17">
        <f>INDEX('Mens All Events'!F$4:F$171,MATCH('Mens Ranks'!$A17,'Mens All Events'!$A$4:$A$171,0))</f>
        <v>195.5</v>
      </c>
      <c r="G17">
        <f>INDEX('Mens All Events'!G$4:G$171,MATCH('Mens Ranks'!$A17,'Mens All Events'!$A$4:$A$171,0))</f>
        <v>171</v>
      </c>
      <c r="H17">
        <f>INDEX('Mens All Events'!H$4:H$171,MATCH('Mens Ranks'!$A17,'Mens All Events'!$A$4:$A$171,0))</f>
        <v>183</v>
      </c>
      <c r="I17">
        <f>INDEX('Mens All Events'!I$4:I$171,MATCH('Mens Ranks'!$A17,'Mens All Events'!$A$4:$A$171,0))</f>
        <v>164</v>
      </c>
      <c r="J17">
        <f>INDEX('Mens All Events'!J$4:J$171,MATCH('Mens Ranks'!$A17,'Mens All Events'!$A$4:$A$171,0))</f>
        <v>246</v>
      </c>
      <c r="K17">
        <f>INDEX('Mens All Events'!K$4:K$171,MATCH('Mens Ranks'!$A17,'Mens All Events'!$A$4:$A$171,0))</f>
        <v>175</v>
      </c>
      <c r="L17">
        <f>INDEX('Mens All Events'!L$4:L$171,MATCH('Mens Ranks'!$A17,'Mens All Events'!$A$4:$A$171,0))</f>
        <v>234</v>
      </c>
    </row>
    <row r="18" spans="1:12" ht="12.75">
      <c r="A18" s="123">
        <f t="shared" si="0"/>
        <v>15</v>
      </c>
      <c r="B18" t="str">
        <f ca="1">INDEX('Mens All Events'!B$4:B$171,MATCH('Mens Ranks'!$A18,'Mens All Events'!$A$4:$A$171,0))</f>
        <v>Blake Earnest</v>
      </c>
      <c r="C18" t="str">
        <f>INDEX('Mens All Events'!C$4:C$171,MATCH('Mens Ranks'!$A18,'Mens All Events'!$A$4:$A$171,0))</f>
        <v>Hastings College</v>
      </c>
      <c r="D18">
        <f>INDEX('Mens All Events'!D$4:D$171,MATCH('Mens Ranks'!$A18,'Mens All Events'!$A$4:$A$171,0))</f>
        <v>1173</v>
      </c>
      <c r="E18">
        <f>INDEX('Mens All Events'!E$4:E$171,MATCH('Mens Ranks'!$A18,'Mens All Events'!$A$4:$A$171,0))</f>
        <v>6</v>
      </c>
      <c r="F18">
        <f>INDEX('Mens All Events'!F$4:F$171,MATCH('Mens Ranks'!$A18,'Mens All Events'!$A$4:$A$171,0))</f>
        <v>195.5</v>
      </c>
      <c r="G18">
        <f>INDEX('Mens All Events'!G$4:G$171,MATCH('Mens Ranks'!$A18,'Mens All Events'!$A$4:$A$171,0))</f>
        <v>179</v>
      </c>
      <c r="H18">
        <f>INDEX('Mens All Events'!H$4:H$171,MATCH('Mens Ranks'!$A18,'Mens All Events'!$A$4:$A$171,0))</f>
        <v>212</v>
      </c>
      <c r="I18">
        <f>INDEX('Mens All Events'!I$4:I$171,MATCH('Mens Ranks'!$A18,'Mens All Events'!$A$4:$A$171,0))</f>
        <v>190</v>
      </c>
      <c r="J18">
        <f>INDEX('Mens All Events'!J$4:J$171,MATCH('Mens Ranks'!$A18,'Mens All Events'!$A$4:$A$171,0))</f>
        <v>208</v>
      </c>
      <c r="K18">
        <f>INDEX('Mens All Events'!K$4:K$171,MATCH('Mens Ranks'!$A18,'Mens All Events'!$A$4:$A$171,0))</f>
        <v>168</v>
      </c>
      <c r="L18">
        <f>INDEX('Mens All Events'!L$4:L$171,MATCH('Mens Ranks'!$A18,'Mens All Events'!$A$4:$A$171,0))</f>
        <v>216</v>
      </c>
    </row>
    <row r="19" spans="1:12" ht="12.75">
      <c r="A19" s="123">
        <f t="shared" si="0"/>
        <v>16</v>
      </c>
      <c r="B19" t="str">
        <f ca="1">INDEX('Mens All Events'!B$4:B$171,MATCH('Mens Ranks'!$A19,'Mens All Events'!$A$4:$A$171,0))</f>
        <v>Justin Brauch</v>
      </c>
      <c r="C19" t="str">
        <f>INDEX('Mens All Events'!C$4:C$171,MATCH('Mens Ranks'!$A19,'Mens All Events'!$A$4:$A$171,0))</f>
        <v>University of Nebraska</v>
      </c>
      <c r="D19">
        <f>INDEX('Mens All Events'!D$4:D$171,MATCH('Mens Ranks'!$A19,'Mens All Events'!$A$4:$A$171,0))</f>
        <v>1160</v>
      </c>
      <c r="E19">
        <f>INDEX('Mens All Events'!E$4:E$171,MATCH('Mens Ranks'!$A19,'Mens All Events'!$A$4:$A$171,0))</f>
        <v>6</v>
      </c>
      <c r="F19">
        <f>INDEX('Mens All Events'!F$4:F$171,MATCH('Mens Ranks'!$A19,'Mens All Events'!$A$4:$A$171,0))</f>
        <v>193.33333333333334</v>
      </c>
      <c r="G19">
        <f>INDEX('Mens All Events'!G$4:G$171,MATCH('Mens Ranks'!$A19,'Mens All Events'!$A$4:$A$171,0))</f>
        <v>208</v>
      </c>
      <c r="H19">
        <f>INDEX('Mens All Events'!H$4:H$171,MATCH('Mens Ranks'!$A19,'Mens All Events'!$A$4:$A$171,0))</f>
        <v>181</v>
      </c>
      <c r="I19">
        <f>INDEX('Mens All Events'!I$4:I$171,MATCH('Mens Ranks'!$A19,'Mens All Events'!$A$4:$A$171,0))</f>
        <v>192</v>
      </c>
      <c r="J19">
        <f>INDEX('Mens All Events'!J$4:J$171,MATCH('Mens Ranks'!$A19,'Mens All Events'!$A$4:$A$171,0))</f>
        <v>171</v>
      </c>
      <c r="K19">
        <f>INDEX('Mens All Events'!K$4:K$171,MATCH('Mens Ranks'!$A19,'Mens All Events'!$A$4:$A$171,0))</f>
        <v>234</v>
      </c>
      <c r="L19">
        <f>INDEX('Mens All Events'!L$4:L$171,MATCH('Mens Ranks'!$A19,'Mens All Events'!$A$4:$A$171,0))</f>
        <v>174</v>
      </c>
    </row>
    <row r="20" spans="1:12" ht="12.75">
      <c r="A20" s="123">
        <f t="shared" si="0"/>
        <v>17</v>
      </c>
      <c r="B20" t="str">
        <f ca="1">INDEX('Mens All Events'!B$4:B$171,MATCH('Mens Ranks'!$A20,'Mens All Events'!$A$4:$A$171,0))</f>
        <v>Jarod Zikmund</v>
      </c>
      <c r="C20" t="str">
        <f>INDEX('Mens All Events'!C$4:C$171,MATCH('Mens Ranks'!$A20,'Mens All Events'!$A$4:$A$171,0))</f>
        <v>Hastings College JV</v>
      </c>
      <c r="D20">
        <f>INDEX('Mens All Events'!D$4:D$171,MATCH('Mens Ranks'!$A20,'Mens All Events'!$A$4:$A$171,0))</f>
        <v>1156</v>
      </c>
      <c r="E20">
        <f>INDEX('Mens All Events'!E$4:E$171,MATCH('Mens Ranks'!$A20,'Mens All Events'!$A$4:$A$171,0))</f>
        <v>6</v>
      </c>
      <c r="F20">
        <f>INDEX('Mens All Events'!F$4:F$171,MATCH('Mens Ranks'!$A20,'Mens All Events'!$A$4:$A$171,0))</f>
        <v>192.66666666666666</v>
      </c>
      <c r="G20">
        <f>INDEX('Mens All Events'!G$4:G$171,MATCH('Mens Ranks'!$A20,'Mens All Events'!$A$4:$A$171,0))</f>
        <v>189</v>
      </c>
      <c r="H20">
        <f>INDEX('Mens All Events'!H$4:H$171,MATCH('Mens Ranks'!$A20,'Mens All Events'!$A$4:$A$171,0))</f>
        <v>219</v>
      </c>
      <c r="I20">
        <f>INDEX('Mens All Events'!I$4:I$171,MATCH('Mens Ranks'!$A20,'Mens All Events'!$A$4:$A$171,0))</f>
        <v>195</v>
      </c>
      <c r="J20">
        <f>INDEX('Mens All Events'!J$4:J$171,MATCH('Mens Ranks'!$A20,'Mens All Events'!$A$4:$A$171,0))</f>
        <v>205</v>
      </c>
      <c r="K20">
        <f>INDEX('Mens All Events'!K$4:K$171,MATCH('Mens Ranks'!$A20,'Mens All Events'!$A$4:$A$171,0))</f>
        <v>190</v>
      </c>
      <c r="L20">
        <f>INDEX('Mens All Events'!L$4:L$171,MATCH('Mens Ranks'!$A20,'Mens All Events'!$A$4:$A$171,0))</f>
        <v>158</v>
      </c>
    </row>
    <row r="21" spans="1:12" ht="12.75">
      <c r="A21" s="123">
        <f t="shared" si="0"/>
        <v>18</v>
      </c>
      <c r="B21" t="str">
        <f ca="1">INDEX('Mens All Events'!B$4:B$171,MATCH('Mens Ranks'!$A21,'Mens All Events'!$A$4:$A$171,0))</f>
        <v>Jeffrey Gump</v>
      </c>
      <c r="C21" t="str">
        <f>INDEX('Mens All Events'!C$4:C$171,MATCH('Mens Ranks'!$A21,'Mens All Events'!$A$4:$A$171,0))</f>
        <v>Ottawa University</v>
      </c>
      <c r="D21">
        <f>INDEX('Mens All Events'!D$4:D$171,MATCH('Mens Ranks'!$A21,'Mens All Events'!$A$4:$A$171,0))</f>
        <v>1151</v>
      </c>
      <c r="E21">
        <f>INDEX('Mens All Events'!E$4:E$171,MATCH('Mens Ranks'!$A21,'Mens All Events'!$A$4:$A$171,0))</f>
        <v>6</v>
      </c>
      <c r="F21">
        <f>INDEX('Mens All Events'!F$4:F$171,MATCH('Mens Ranks'!$A21,'Mens All Events'!$A$4:$A$171,0))</f>
        <v>191.83333333333334</v>
      </c>
      <c r="G21">
        <f>INDEX('Mens All Events'!G$4:G$171,MATCH('Mens Ranks'!$A21,'Mens All Events'!$A$4:$A$171,0))</f>
        <v>169</v>
      </c>
      <c r="H21">
        <f>INDEX('Mens All Events'!H$4:H$171,MATCH('Mens Ranks'!$A21,'Mens All Events'!$A$4:$A$171,0))</f>
        <v>247</v>
      </c>
      <c r="I21">
        <f>INDEX('Mens All Events'!I$4:I$171,MATCH('Mens Ranks'!$A21,'Mens All Events'!$A$4:$A$171,0))</f>
        <v>186</v>
      </c>
      <c r="J21">
        <f>INDEX('Mens All Events'!J$4:J$171,MATCH('Mens Ranks'!$A21,'Mens All Events'!$A$4:$A$171,0))</f>
        <v>171</v>
      </c>
      <c r="K21">
        <f>INDEX('Mens All Events'!K$4:K$171,MATCH('Mens Ranks'!$A21,'Mens All Events'!$A$4:$A$171,0))</f>
        <v>199</v>
      </c>
      <c r="L21">
        <f>INDEX('Mens All Events'!L$4:L$171,MATCH('Mens Ranks'!$A21,'Mens All Events'!$A$4:$A$171,0))</f>
        <v>179</v>
      </c>
    </row>
    <row r="22" spans="1:12" ht="12.75">
      <c r="A22" s="123">
        <f t="shared" si="0"/>
        <v>19</v>
      </c>
      <c r="B22" t="str">
        <f ca="1">INDEX('Mens All Events'!B$4:B$171,MATCH('Mens Ranks'!$A22,'Mens All Events'!$A$4:$A$171,0))</f>
        <v>Matthew Brauch</v>
      </c>
      <c r="C22" t="str">
        <f>INDEX('Mens All Events'!C$4:C$171,MATCH('Mens Ranks'!$A22,'Mens All Events'!$A$4:$A$171,0))</f>
        <v>University of Nebraska</v>
      </c>
      <c r="D22">
        <f>INDEX('Mens All Events'!D$4:D$171,MATCH('Mens Ranks'!$A22,'Mens All Events'!$A$4:$A$171,0))</f>
        <v>1147</v>
      </c>
      <c r="E22">
        <f>INDEX('Mens All Events'!E$4:E$171,MATCH('Mens Ranks'!$A22,'Mens All Events'!$A$4:$A$171,0))</f>
        <v>6</v>
      </c>
      <c r="F22">
        <f>INDEX('Mens All Events'!F$4:F$171,MATCH('Mens Ranks'!$A22,'Mens All Events'!$A$4:$A$171,0))</f>
        <v>191.16666666666666</v>
      </c>
      <c r="G22">
        <f>INDEX('Mens All Events'!G$4:G$171,MATCH('Mens Ranks'!$A22,'Mens All Events'!$A$4:$A$171,0))</f>
        <v>197</v>
      </c>
      <c r="H22">
        <f>INDEX('Mens All Events'!H$4:H$171,MATCH('Mens Ranks'!$A22,'Mens All Events'!$A$4:$A$171,0))</f>
        <v>217</v>
      </c>
      <c r="I22">
        <f>INDEX('Mens All Events'!I$4:I$171,MATCH('Mens Ranks'!$A22,'Mens All Events'!$A$4:$A$171,0))</f>
        <v>240</v>
      </c>
      <c r="J22">
        <f>INDEX('Mens All Events'!J$4:J$171,MATCH('Mens Ranks'!$A22,'Mens All Events'!$A$4:$A$171,0))</f>
        <v>195</v>
      </c>
      <c r="K22">
        <f>INDEX('Mens All Events'!K$4:K$171,MATCH('Mens Ranks'!$A22,'Mens All Events'!$A$4:$A$171,0))</f>
        <v>134</v>
      </c>
      <c r="L22">
        <f>INDEX('Mens All Events'!L$4:L$171,MATCH('Mens Ranks'!$A22,'Mens All Events'!$A$4:$A$171,0))</f>
        <v>164</v>
      </c>
    </row>
    <row r="23" spans="1:12" ht="12.75">
      <c r="A23" s="123">
        <f t="shared" si="0"/>
        <v>20</v>
      </c>
      <c r="B23" t="str">
        <f ca="1">INDEX('Mens All Events'!B$4:B$171,MATCH('Mens Ranks'!$A23,'Mens All Events'!$A$4:$A$171,0))</f>
        <v>Devin Oswalt</v>
      </c>
      <c r="C23" t="str">
        <f>INDEX('Mens All Events'!C$4:C$171,MATCH('Mens Ranks'!$A23,'Mens All Events'!$A$4:$A$171,0))</f>
        <v>University of Central Missouri</v>
      </c>
      <c r="D23">
        <f>INDEX('Mens All Events'!D$4:D$171,MATCH('Mens Ranks'!$A23,'Mens All Events'!$A$4:$A$171,0))</f>
        <v>1146</v>
      </c>
      <c r="E23">
        <f>INDEX('Mens All Events'!E$4:E$171,MATCH('Mens Ranks'!$A23,'Mens All Events'!$A$4:$A$171,0))</f>
        <v>6</v>
      </c>
      <c r="F23">
        <f>INDEX('Mens All Events'!F$4:F$171,MATCH('Mens Ranks'!$A23,'Mens All Events'!$A$4:$A$171,0))</f>
        <v>191</v>
      </c>
      <c r="G23">
        <f>INDEX('Mens All Events'!G$4:G$171,MATCH('Mens Ranks'!$A23,'Mens All Events'!$A$4:$A$171,0))</f>
        <v>202</v>
      </c>
      <c r="H23">
        <f>INDEX('Mens All Events'!H$4:H$171,MATCH('Mens Ranks'!$A23,'Mens All Events'!$A$4:$A$171,0))</f>
        <v>225</v>
      </c>
      <c r="I23">
        <f>INDEX('Mens All Events'!I$4:I$171,MATCH('Mens Ranks'!$A23,'Mens All Events'!$A$4:$A$171,0))</f>
        <v>213</v>
      </c>
      <c r="J23">
        <f>INDEX('Mens All Events'!J$4:J$171,MATCH('Mens Ranks'!$A23,'Mens All Events'!$A$4:$A$171,0))</f>
        <v>180</v>
      </c>
      <c r="K23">
        <f>INDEX('Mens All Events'!K$4:K$171,MATCH('Mens Ranks'!$A23,'Mens All Events'!$A$4:$A$171,0))</f>
        <v>178</v>
      </c>
      <c r="L23">
        <f>INDEX('Mens All Events'!L$4:L$171,MATCH('Mens Ranks'!$A23,'Mens All Events'!$A$4:$A$171,0))</f>
        <v>148</v>
      </c>
    </row>
    <row r="24" spans="1:12" ht="12.75">
      <c r="A24" s="123">
        <f t="shared" si="0"/>
        <v>21</v>
      </c>
      <c r="B24" t="str">
        <f ca="1">INDEX('Mens All Events'!B$4:B$171,MATCH('Mens Ranks'!$A24,'Mens All Events'!$A$4:$A$171,0))</f>
        <v>Jonathan Bowman</v>
      </c>
      <c r="C24" t="str">
        <f>INDEX('Mens All Events'!C$4:C$171,MATCH('Mens Ranks'!$A24,'Mens All Events'!$A$4:$A$171,0))</f>
        <v>Wichita State University JV</v>
      </c>
      <c r="D24">
        <f>INDEX('Mens All Events'!D$4:D$171,MATCH('Mens Ranks'!$A24,'Mens All Events'!$A$4:$A$171,0))</f>
        <v>1143</v>
      </c>
      <c r="E24">
        <f>INDEX('Mens All Events'!E$4:E$171,MATCH('Mens Ranks'!$A24,'Mens All Events'!$A$4:$A$171,0))</f>
        <v>6</v>
      </c>
      <c r="F24">
        <f>INDEX('Mens All Events'!F$4:F$171,MATCH('Mens Ranks'!$A24,'Mens All Events'!$A$4:$A$171,0))</f>
        <v>190.5</v>
      </c>
      <c r="G24">
        <f>INDEX('Mens All Events'!G$4:G$171,MATCH('Mens Ranks'!$A24,'Mens All Events'!$A$4:$A$171,0))</f>
        <v>129</v>
      </c>
      <c r="H24">
        <f>INDEX('Mens All Events'!H$4:H$171,MATCH('Mens Ranks'!$A24,'Mens All Events'!$A$4:$A$171,0))</f>
        <v>182</v>
      </c>
      <c r="I24">
        <f>INDEX('Mens All Events'!I$4:I$171,MATCH('Mens Ranks'!$A24,'Mens All Events'!$A$4:$A$171,0))</f>
        <v>223</v>
      </c>
      <c r="J24">
        <f>INDEX('Mens All Events'!J$4:J$171,MATCH('Mens Ranks'!$A24,'Mens All Events'!$A$4:$A$171,0))</f>
        <v>223</v>
      </c>
      <c r="K24">
        <f>INDEX('Mens All Events'!K$4:K$171,MATCH('Mens Ranks'!$A24,'Mens All Events'!$A$4:$A$171,0))</f>
        <v>187</v>
      </c>
      <c r="L24">
        <f>INDEX('Mens All Events'!L$4:L$171,MATCH('Mens Ranks'!$A24,'Mens All Events'!$A$4:$A$171,0))</f>
        <v>199</v>
      </c>
    </row>
    <row r="25" spans="1:12" ht="12.75">
      <c r="A25" s="123">
        <f t="shared" si="0"/>
        <v>22</v>
      </c>
      <c r="B25" t="str">
        <f ca="1">INDEX('Mens All Events'!B$4:B$171,MATCH('Mens Ranks'!$A25,'Mens All Events'!$A$4:$A$171,0))</f>
        <v>Matthew Hystad</v>
      </c>
      <c r="C25" t="str">
        <f>INDEX('Mens All Events'!C$4:C$171,MATCH('Mens Ranks'!$A25,'Mens All Events'!$A$4:$A$171,0))</f>
        <v>Morningside College</v>
      </c>
      <c r="D25">
        <f>INDEX('Mens All Events'!D$4:D$171,MATCH('Mens Ranks'!$A25,'Mens All Events'!$A$4:$A$171,0))</f>
        <v>1141</v>
      </c>
      <c r="E25">
        <f>INDEX('Mens All Events'!E$4:E$171,MATCH('Mens Ranks'!$A25,'Mens All Events'!$A$4:$A$171,0))</f>
        <v>6</v>
      </c>
      <c r="F25">
        <f>INDEX('Mens All Events'!F$4:F$171,MATCH('Mens Ranks'!$A25,'Mens All Events'!$A$4:$A$171,0))</f>
        <v>190.16666666666666</v>
      </c>
      <c r="G25">
        <f>INDEX('Mens All Events'!G$4:G$171,MATCH('Mens Ranks'!$A25,'Mens All Events'!$A$4:$A$171,0))</f>
        <v>191</v>
      </c>
      <c r="H25">
        <f>INDEX('Mens All Events'!H$4:H$171,MATCH('Mens Ranks'!$A25,'Mens All Events'!$A$4:$A$171,0))</f>
        <v>193</v>
      </c>
      <c r="I25">
        <f>INDEX('Mens All Events'!I$4:I$171,MATCH('Mens Ranks'!$A25,'Mens All Events'!$A$4:$A$171,0))</f>
        <v>198</v>
      </c>
      <c r="J25">
        <f>INDEX('Mens All Events'!J$4:J$171,MATCH('Mens Ranks'!$A25,'Mens All Events'!$A$4:$A$171,0))</f>
        <v>174</v>
      </c>
      <c r="K25">
        <f>INDEX('Mens All Events'!K$4:K$171,MATCH('Mens Ranks'!$A25,'Mens All Events'!$A$4:$A$171,0))</f>
        <v>192</v>
      </c>
      <c r="L25">
        <f>INDEX('Mens All Events'!L$4:L$171,MATCH('Mens Ranks'!$A25,'Mens All Events'!$A$4:$A$171,0))</f>
        <v>193</v>
      </c>
    </row>
    <row r="26" spans="1:12" ht="12.75">
      <c r="A26" s="123">
        <f t="shared" si="0"/>
        <v>23</v>
      </c>
      <c r="B26" t="str">
        <f ca="1">INDEX('Mens All Events'!B$4:B$171,MATCH('Mens Ranks'!$A26,'Mens All Events'!$A$4:$A$171,0))</f>
        <v>Alexander Burbine</v>
      </c>
      <c r="C26" t="str">
        <f>INDEX('Mens All Events'!C$4:C$171,MATCH('Mens Ranks'!$A26,'Mens All Events'!$A$4:$A$171,0))</f>
        <v>University of Nebraska</v>
      </c>
      <c r="D26">
        <f>INDEX('Mens All Events'!D$4:D$171,MATCH('Mens Ranks'!$A26,'Mens All Events'!$A$4:$A$171,0))</f>
        <v>1136</v>
      </c>
      <c r="E26">
        <f>INDEX('Mens All Events'!E$4:E$171,MATCH('Mens Ranks'!$A26,'Mens All Events'!$A$4:$A$171,0))</f>
        <v>6</v>
      </c>
      <c r="F26">
        <f>INDEX('Mens All Events'!F$4:F$171,MATCH('Mens Ranks'!$A26,'Mens All Events'!$A$4:$A$171,0))</f>
        <v>189.33333333333334</v>
      </c>
      <c r="G26">
        <f>INDEX('Mens All Events'!G$4:G$171,MATCH('Mens Ranks'!$A26,'Mens All Events'!$A$4:$A$171,0))</f>
        <v>186</v>
      </c>
      <c r="H26">
        <f>INDEX('Mens All Events'!H$4:H$171,MATCH('Mens Ranks'!$A26,'Mens All Events'!$A$4:$A$171,0))</f>
        <v>172</v>
      </c>
      <c r="I26">
        <f>INDEX('Mens All Events'!I$4:I$171,MATCH('Mens Ranks'!$A26,'Mens All Events'!$A$4:$A$171,0))</f>
        <v>153</v>
      </c>
      <c r="J26">
        <f>INDEX('Mens All Events'!J$4:J$171,MATCH('Mens Ranks'!$A26,'Mens All Events'!$A$4:$A$171,0))</f>
        <v>220</v>
      </c>
      <c r="K26">
        <f>INDEX('Mens All Events'!K$4:K$171,MATCH('Mens Ranks'!$A26,'Mens All Events'!$A$4:$A$171,0))</f>
        <v>196</v>
      </c>
      <c r="L26">
        <f>INDEX('Mens All Events'!L$4:L$171,MATCH('Mens Ranks'!$A26,'Mens All Events'!$A$4:$A$171,0))</f>
        <v>209</v>
      </c>
    </row>
    <row r="27" spans="1:12" ht="12.75">
      <c r="A27" s="123">
        <f t="shared" si="0"/>
        <v>24</v>
      </c>
      <c r="B27" t="str">
        <f ca="1">INDEX('Mens All Events'!B$4:B$171,MATCH('Mens Ranks'!$A27,'Mens All Events'!$A$4:$A$171,0))</f>
        <v>Andrew Wagner</v>
      </c>
      <c r="C27" t="str">
        <f>INDEX('Mens All Events'!C$4:C$171,MATCH('Mens Ranks'!$A27,'Mens All Events'!$A$4:$A$171,0))</f>
        <v>Western Illinois University</v>
      </c>
      <c r="D27">
        <f>INDEX('Mens All Events'!D$4:D$171,MATCH('Mens Ranks'!$A27,'Mens All Events'!$A$4:$A$171,0))</f>
        <v>1131</v>
      </c>
      <c r="E27">
        <f>INDEX('Mens All Events'!E$4:E$171,MATCH('Mens Ranks'!$A27,'Mens All Events'!$A$4:$A$171,0))</f>
        <v>6</v>
      </c>
      <c r="F27">
        <f>INDEX('Mens All Events'!F$4:F$171,MATCH('Mens Ranks'!$A27,'Mens All Events'!$A$4:$A$171,0))</f>
        <v>188.5</v>
      </c>
      <c r="G27">
        <f>INDEX('Mens All Events'!G$4:G$171,MATCH('Mens Ranks'!$A27,'Mens All Events'!$A$4:$A$171,0))</f>
        <v>236</v>
      </c>
      <c r="H27">
        <f>INDEX('Mens All Events'!H$4:H$171,MATCH('Mens Ranks'!$A27,'Mens All Events'!$A$4:$A$171,0))</f>
        <v>187</v>
      </c>
      <c r="I27">
        <f>INDEX('Mens All Events'!I$4:I$171,MATCH('Mens Ranks'!$A27,'Mens All Events'!$A$4:$A$171,0))</f>
        <v>186</v>
      </c>
      <c r="J27">
        <f>INDEX('Mens All Events'!J$4:J$171,MATCH('Mens Ranks'!$A27,'Mens All Events'!$A$4:$A$171,0))</f>
        <v>172</v>
      </c>
      <c r="K27">
        <f>INDEX('Mens All Events'!K$4:K$171,MATCH('Mens Ranks'!$A27,'Mens All Events'!$A$4:$A$171,0))</f>
        <v>190</v>
      </c>
      <c r="L27">
        <f>INDEX('Mens All Events'!L$4:L$171,MATCH('Mens Ranks'!$A27,'Mens All Events'!$A$4:$A$171,0))</f>
        <v>160</v>
      </c>
    </row>
    <row r="28" spans="1:12" ht="12.75">
      <c r="A28" s="123">
        <f t="shared" si="0"/>
        <v>25</v>
      </c>
      <c r="B28" t="str">
        <f ca="1">INDEX('Mens All Events'!B$4:B$171,MATCH('Mens Ranks'!$A28,'Mens All Events'!$A$4:$A$171,0))</f>
        <v>Brad Behrends </v>
      </c>
      <c r="C28" t="str">
        <f>INDEX('Mens All Events'!C$4:C$171,MATCH('Mens Ranks'!$A28,'Mens All Events'!$A$4:$A$171,0))</f>
        <v>Western Illinois University</v>
      </c>
      <c r="D28">
        <f>INDEX('Mens All Events'!D$4:D$171,MATCH('Mens Ranks'!$A28,'Mens All Events'!$A$4:$A$171,0))</f>
        <v>1127</v>
      </c>
      <c r="E28">
        <f>INDEX('Mens All Events'!E$4:E$171,MATCH('Mens Ranks'!$A28,'Mens All Events'!$A$4:$A$171,0))</f>
        <v>6</v>
      </c>
      <c r="F28">
        <f>INDEX('Mens All Events'!F$4:F$171,MATCH('Mens Ranks'!$A28,'Mens All Events'!$A$4:$A$171,0))</f>
        <v>187.83333333333334</v>
      </c>
      <c r="G28">
        <f>INDEX('Mens All Events'!G$4:G$171,MATCH('Mens Ranks'!$A28,'Mens All Events'!$A$4:$A$171,0))</f>
        <v>193</v>
      </c>
      <c r="H28">
        <f>INDEX('Mens All Events'!H$4:H$171,MATCH('Mens Ranks'!$A28,'Mens All Events'!$A$4:$A$171,0))</f>
        <v>171</v>
      </c>
      <c r="I28">
        <f>INDEX('Mens All Events'!I$4:I$171,MATCH('Mens Ranks'!$A28,'Mens All Events'!$A$4:$A$171,0))</f>
        <v>214</v>
      </c>
      <c r="J28">
        <f>INDEX('Mens All Events'!J$4:J$171,MATCH('Mens Ranks'!$A28,'Mens All Events'!$A$4:$A$171,0))</f>
        <v>204</v>
      </c>
      <c r="K28">
        <f>INDEX('Mens All Events'!K$4:K$171,MATCH('Mens Ranks'!$A28,'Mens All Events'!$A$4:$A$171,0))</f>
        <v>181</v>
      </c>
      <c r="L28">
        <f>INDEX('Mens All Events'!L$4:L$171,MATCH('Mens Ranks'!$A28,'Mens All Events'!$A$4:$A$171,0))</f>
        <v>164</v>
      </c>
    </row>
    <row r="29" spans="1:12" ht="12.75">
      <c r="A29" s="123">
        <f t="shared" si="0"/>
        <v>26</v>
      </c>
      <c r="B29" t="str">
        <f ca="1">INDEX('Mens All Events'!B$4:B$171,MATCH('Mens Ranks'!$A29,'Mens All Events'!$A$4:$A$171,0))</f>
        <v>Bradley Pierce</v>
      </c>
      <c r="C29" t="str">
        <f>INDEX('Mens All Events'!C$4:C$171,MATCH('Mens Ranks'!$A29,'Mens All Events'!$A$4:$A$171,0))</f>
        <v>Culver-Stockton College</v>
      </c>
      <c r="D29">
        <f>INDEX('Mens All Events'!D$4:D$171,MATCH('Mens Ranks'!$A29,'Mens All Events'!$A$4:$A$171,0))</f>
        <v>1127</v>
      </c>
      <c r="E29">
        <f>INDEX('Mens All Events'!E$4:E$171,MATCH('Mens Ranks'!$A29,'Mens All Events'!$A$4:$A$171,0))</f>
        <v>6</v>
      </c>
      <c r="F29">
        <f>INDEX('Mens All Events'!F$4:F$171,MATCH('Mens Ranks'!$A29,'Mens All Events'!$A$4:$A$171,0))</f>
        <v>187.83333333333334</v>
      </c>
      <c r="G29">
        <f>INDEX('Mens All Events'!G$4:G$171,MATCH('Mens Ranks'!$A29,'Mens All Events'!$A$4:$A$171,0))</f>
        <v>165</v>
      </c>
      <c r="H29">
        <f>INDEX('Mens All Events'!H$4:H$171,MATCH('Mens Ranks'!$A29,'Mens All Events'!$A$4:$A$171,0))</f>
        <v>212</v>
      </c>
      <c r="I29">
        <f>INDEX('Mens All Events'!I$4:I$171,MATCH('Mens Ranks'!$A29,'Mens All Events'!$A$4:$A$171,0))</f>
        <v>199</v>
      </c>
      <c r="J29">
        <f>INDEX('Mens All Events'!J$4:J$171,MATCH('Mens Ranks'!$A29,'Mens All Events'!$A$4:$A$171,0))</f>
        <v>180</v>
      </c>
      <c r="K29">
        <f>INDEX('Mens All Events'!K$4:K$171,MATCH('Mens Ranks'!$A29,'Mens All Events'!$A$4:$A$171,0))</f>
        <v>211</v>
      </c>
      <c r="L29">
        <f>INDEX('Mens All Events'!L$4:L$171,MATCH('Mens Ranks'!$A29,'Mens All Events'!$A$4:$A$171,0))</f>
        <v>160</v>
      </c>
    </row>
    <row r="30" spans="1:12" ht="12.75">
      <c r="A30" s="123">
        <f t="shared" si="0"/>
        <v>27</v>
      </c>
      <c r="B30" t="str">
        <f ca="1">INDEX('Mens All Events'!B$4:B$171,MATCH('Mens Ranks'!$A30,'Mens All Events'!$A$4:$A$171,0))</f>
        <v>Caleb Hala</v>
      </c>
      <c r="C30" t="str">
        <f>INDEX('Mens All Events'!C$4:C$171,MATCH('Mens Ranks'!$A30,'Mens All Events'!$A$4:$A$171,0))</f>
        <v>Iowa Central Community College</v>
      </c>
      <c r="D30">
        <f>INDEX('Mens All Events'!D$4:D$171,MATCH('Mens Ranks'!$A30,'Mens All Events'!$A$4:$A$171,0))</f>
        <v>1122</v>
      </c>
      <c r="E30">
        <f>INDEX('Mens All Events'!E$4:E$171,MATCH('Mens Ranks'!$A30,'Mens All Events'!$A$4:$A$171,0))</f>
        <v>6</v>
      </c>
      <c r="F30">
        <f>INDEX('Mens All Events'!F$4:F$171,MATCH('Mens Ranks'!$A30,'Mens All Events'!$A$4:$A$171,0))</f>
        <v>187</v>
      </c>
      <c r="G30">
        <f>INDEX('Mens All Events'!G$4:G$171,MATCH('Mens Ranks'!$A30,'Mens All Events'!$A$4:$A$171,0))</f>
        <v>166</v>
      </c>
      <c r="H30">
        <f>INDEX('Mens All Events'!H$4:H$171,MATCH('Mens Ranks'!$A30,'Mens All Events'!$A$4:$A$171,0))</f>
        <v>205</v>
      </c>
      <c r="I30">
        <f>INDEX('Mens All Events'!I$4:I$171,MATCH('Mens Ranks'!$A30,'Mens All Events'!$A$4:$A$171,0))</f>
        <v>199</v>
      </c>
      <c r="J30">
        <f>INDEX('Mens All Events'!J$4:J$171,MATCH('Mens Ranks'!$A30,'Mens All Events'!$A$4:$A$171,0))</f>
        <v>192</v>
      </c>
      <c r="K30">
        <f>INDEX('Mens All Events'!K$4:K$171,MATCH('Mens Ranks'!$A30,'Mens All Events'!$A$4:$A$171,0))</f>
        <v>202</v>
      </c>
      <c r="L30">
        <f>INDEX('Mens All Events'!L$4:L$171,MATCH('Mens Ranks'!$A30,'Mens All Events'!$A$4:$A$171,0))</f>
        <v>158</v>
      </c>
    </row>
    <row r="31" spans="1:12" ht="12.75">
      <c r="A31" s="123">
        <f t="shared" si="0"/>
        <v>28</v>
      </c>
      <c r="B31" t="str">
        <f ca="1">INDEX('Mens All Events'!B$4:B$171,MATCH('Mens Ranks'!$A31,'Mens All Events'!$A$4:$A$171,0))</f>
        <v>Brandon Kraus</v>
      </c>
      <c r="C31" t="str">
        <f>INDEX('Mens All Events'!C$4:C$171,MATCH('Mens Ranks'!$A31,'Mens All Events'!$A$4:$A$171,0))</f>
        <v>Ottawa University</v>
      </c>
      <c r="D31">
        <f>INDEX('Mens All Events'!D$4:D$171,MATCH('Mens Ranks'!$A31,'Mens All Events'!$A$4:$A$171,0))</f>
        <v>1118</v>
      </c>
      <c r="E31">
        <f>INDEX('Mens All Events'!E$4:E$171,MATCH('Mens Ranks'!$A31,'Mens All Events'!$A$4:$A$171,0))</f>
        <v>6</v>
      </c>
      <c r="F31">
        <f>INDEX('Mens All Events'!F$4:F$171,MATCH('Mens Ranks'!$A31,'Mens All Events'!$A$4:$A$171,0))</f>
        <v>186.33333333333334</v>
      </c>
      <c r="G31">
        <f>INDEX('Mens All Events'!G$4:G$171,MATCH('Mens Ranks'!$A31,'Mens All Events'!$A$4:$A$171,0))</f>
        <v>179</v>
      </c>
      <c r="H31">
        <f>INDEX('Mens All Events'!H$4:H$171,MATCH('Mens Ranks'!$A31,'Mens All Events'!$A$4:$A$171,0))</f>
        <v>174</v>
      </c>
      <c r="I31">
        <f>INDEX('Mens All Events'!I$4:I$171,MATCH('Mens Ranks'!$A31,'Mens All Events'!$A$4:$A$171,0))</f>
        <v>200</v>
      </c>
      <c r="J31">
        <f>INDEX('Mens All Events'!J$4:J$171,MATCH('Mens Ranks'!$A31,'Mens All Events'!$A$4:$A$171,0))</f>
        <v>165</v>
      </c>
      <c r="K31">
        <f>INDEX('Mens All Events'!K$4:K$171,MATCH('Mens Ranks'!$A31,'Mens All Events'!$A$4:$A$171,0))</f>
        <v>156</v>
      </c>
      <c r="L31">
        <f>INDEX('Mens All Events'!L$4:L$171,MATCH('Mens Ranks'!$A31,'Mens All Events'!$A$4:$A$171,0))</f>
        <v>244</v>
      </c>
    </row>
    <row r="32" spans="1:12" ht="12.75">
      <c r="A32" s="123">
        <f t="shared" si="0"/>
        <v>29</v>
      </c>
      <c r="B32" t="str">
        <f ca="1">INDEX('Mens All Events'!B$4:B$171,MATCH('Mens Ranks'!$A32,'Mens All Events'!$A$4:$A$171,0))</f>
        <v>Dakota Kessler</v>
      </c>
      <c r="C32" t="str">
        <f>INDEX('Mens All Events'!C$4:C$171,MATCH('Mens Ranks'!$A32,'Mens All Events'!$A$4:$A$171,0))</f>
        <v>Missouri Western State</v>
      </c>
      <c r="D32">
        <f>INDEX('Mens All Events'!D$4:D$171,MATCH('Mens Ranks'!$A32,'Mens All Events'!$A$4:$A$171,0))</f>
        <v>1117</v>
      </c>
      <c r="E32">
        <f>INDEX('Mens All Events'!E$4:E$171,MATCH('Mens Ranks'!$A32,'Mens All Events'!$A$4:$A$171,0))</f>
        <v>6</v>
      </c>
      <c r="F32">
        <f>INDEX('Mens All Events'!F$4:F$171,MATCH('Mens Ranks'!$A32,'Mens All Events'!$A$4:$A$171,0))</f>
        <v>186.16666666666666</v>
      </c>
      <c r="G32">
        <f>INDEX('Mens All Events'!G$4:G$171,MATCH('Mens Ranks'!$A32,'Mens All Events'!$A$4:$A$171,0))</f>
        <v>196</v>
      </c>
      <c r="H32">
        <f>INDEX('Mens All Events'!H$4:H$171,MATCH('Mens Ranks'!$A32,'Mens All Events'!$A$4:$A$171,0))</f>
        <v>203</v>
      </c>
      <c r="I32">
        <f>INDEX('Mens All Events'!I$4:I$171,MATCH('Mens Ranks'!$A32,'Mens All Events'!$A$4:$A$171,0))</f>
        <v>184</v>
      </c>
      <c r="J32">
        <f>INDEX('Mens All Events'!J$4:J$171,MATCH('Mens Ranks'!$A32,'Mens All Events'!$A$4:$A$171,0))</f>
        <v>216</v>
      </c>
      <c r="K32">
        <f>INDEX('Mens All Events'!K$4:K$171,MATCH('Mens Ranks'!$A32,'Mens All Events'!$A$4:$A$171,0))</f>
        <v>143</v>
      </c>
      <c r="L32">
        <f>INDEX('Mens All Events'!L$4:L$171,MATCH('Mens Ranks'!$A32,'Mens All Events'!$A$4:$A$171,0))</f>
        <v>175</v>
      </c>
    </row>
    <row r="33" spans="1:12" ht="12.75">
      <c r="A33" s="123">
        <f t="shared" si="0"/>
        <v>30</v>
      </c>
      <c r="B33" t="str">
        <f ca="1">INDEX('Mens All Events'!B$4:B$171,MATCH('Mens Ranks'!$A33,'Mens All Events'!$A$4:$A$171,0))</f>
        <v>Corey Luce</v>
      </c>
      <c r="C33" t="str">
        <f>INDEX('Mens All Events'!C$4:C$171,MATCH('Mens Ranks'!$A33,'Mens All Events'!$A$4:$A$171,0))</f>
        <v>Hastings College</v>
      </c>
      <c r="D33">
        <f>INDEX('Mens All Events'!D$4:D$171,MATCH('Mens Ranks'!$A33,'Mens All Events'!$A$4:$A$171,0))</f>
        <v>1106</v>
      </c>
      <c r="E33">
        <f>INDEX('Mens All Events'!E$4:E$171,MATCH('Mens Ranks'!$A33,'Mens All Events'!$A$4:$A$171,0))</f>
        <v>6</v>
      </c>
      <c r="F33">
        <f>INDEX('Mens All Events'!F$4:F$171,MATCH('Mens Ranks'!$A33,'Mens All Events'!$A$4:$A$171,0))</f>
        <v>184.33333333333334</v>
      </c>
      <c r="G33">
        <f>INDEX('Mens All Events'!G$4:G$171,MATCH('Mens Ranks'!$A33,'Mens All Events'!$A$4:$A$171,0))</f>
        <v>158</v>
      </c>
      <c r="H33">
        <f>INDEX('Mens All Events'!H$4:H$171,MATCH('Mens Ranks'!$A33,'Mens All Events'!$A$4:$A$171,0))</f>
        <v>183</v>
      </c>
      <c r="I33">
        <f>INDEX('Mens All Events'!I$4:I$171,MATCH('Mens Ranks'!$A33,'Mens All Events'!$A$4:$A$171,0))</f>
        <v>198</v>
      </c>
      <c r="J33">
        <f>INDEX('Mens All Events'!J$4:J$171,MATCH('Mens Ranks'!$A33,'Mens All Events'!$A$4:$A$171,0))</f>
        <v>210</v>
      </c>
      <c r="K33">
        <f>INDEX('Mens All Events'!K$4:K$171,MATCH('Mens Ranks'!$A33,'Mens All Events'!$A$4:$A$171,0))</f>
        <v>171</v>
      </c>
      <c r="L33">
        <f>INDEX('Mens All Events'!L$4:L$171,MATCH('Mens Ranks'!$A33,'Mens All Events'!$A$4:$A$171,0))</f>
        <v>186</v>
      </c>
    </row>
    <row r="34" spans="1:12" ht="12.75">
      <c r="A34" s="123">
        <f t="shared" si="0"/>
        <v>31</v>
      </c>
      <c r="B34" t="str">
        <f ca="1">INDEX('Mens All Events'!B$4:B$171,MATCH('Mens Ranks'!$A34,'Mens All Events'!$A$4:$A$171,0))</f>
        <v>Ross Scroggins</v>
      </c>
      <c r="C34" t="str">
        <f>INDEX('Mens All Events'!C$4:C$171,MATCH('Mens Ranks'!$A34,'Mens All Events'!$A$4:$A$171,0))</f>
        <v>West Texas AM</v>
      </c>
      <c r="D34">
        <f>INDEX('Mens All Events'!D$4:D$171,MATCH('Mens Ranks'!$A34,'Mens All Events'!$A$4:$A$171,0))</f>
        <v>1105</v>
      </c>
      <c r="E34">
        <f>INDEX('Mens All Events'!E$4:E$171,MATCH('Mens Ranks'!$A34,'Mens All Events'!$A$4:$A$171,0))</f>
        <v>6</v>
      </c>
      <c r="F34">
        <f>INDEX('Mens All Events'!F$4:F$171,MATCH('Mens Ranks'!$A34,'Mens All Events'!$A$4:$A$171,0))</f>
        <v>184.16666666666666</v>
      </c>
      <c r="G34">
        <f>INDEX('Mens All Events'!G$4:G$171,MATCH('Mens Ranks'!$A34,'Mens All Events'!$A$4:$A$171,0))</f>
        <v>191</v>
      </c>
      <c r="H34">
        <f>INDEX('Mens All Events'!H$4:H$171,MATCH('Mens Ranks'!$A34,'Mens All Events'!$A$4:$A$171,0))</f>
        <v>186</v>
      </c>
      <c r="I34">
        <f>INDEX('Mens All Events'!I$4:I$171,MATCH('Mens Ranks'!$A34,'Mens All Events'!$A$4:$A$171,0))</f>
        <v>210</v>
      </c>
      <c r="J34">
        <f>INDEX('Mens All Events'!J$4:J$171,MATCH('Mens Ranks'!$A34,'Mens All Events'!$A$4:$A$171,0))</f>
        <v>161</v>
      </c>
      <c r="K34">
        <f>INDEX('Mens All Events'!K$4:K$171,MATCH('Mens Ranks'!$A34,'Mens All Events'!$A$4:$A$171,0))</f>
        <v>179</v>
      </c>
      <c r="L34">
        <f>INDEX('Mens All Events'!L$4:L$171,MATCH('Mens Ranks'!$A34,'Mens All Events'!$A$4:$A$171,0))</f>
        <v>178</v>
      </c>
    </row>
    <row r="35" spans="1:12" ht="12.75">
      <c r="A35" s="123">
        <f t="shared" si="0"/>
        <v>32</v>
      </c>
      <c r="B35" t="str">
        <f ca="1">INDEX('Mens All Events'!B$4:B$171,MATCH('Mens Ranks'!$A35,'Mens All Events'!$A$4:$A$171,0))</f>
        <v>Chris Seagraves</v>
      </c>
      <c r="C35" t="str">
        <f>INDEX('Mens All Events'!C$4:C$171,MATCH('Mens Ranks'!$A35,'Mens All Events'!$A$4:$A$171,0))</f>
        <v>University of Central Missouri</v>
      </c>
      <c r="D35">
        <f>INDEX('Mens All Events'!D$4:D$171,MATCH('Mens Ranks'!$A35,'Mens All Events'!$A$4:$A$171,0))</f>
        <v>1104</v>
      </c>
      <c r="E35">
        <f>INDEX('Mens All Events'!E$4:E$171,MATCH('Mens Ranks'!$A35,'Mens All Events'!$A$4:$A$171,0))</f>
        <v>6</v>
      </c>
      <c r="F35">
        <f>INDEX('Mens All Events'!F$4:F$171,MATCH('Mens Ranks'!$A35,'Mens All Events'!$A$4:$A$171,0))</f>
        <v>184</v>
      </c>
      <c r="G35">
        <f>INDEX('Mens All Events'!G$4:G$171,MATCH('Mens Ranks'!$A35,'Mens All Events'!$A$4:$A$171,0))</f>
        <v>140</v>
      </c>
      <c r="H35">
        <f>INDEX('Mens All Events'!H$4:H$171,MATCH('Mens Ranks'!$A35,'Mens All Events'!$A$4:$A$171,0))</f>
        <v>212</v>
      </c>
      <c r="I35">
        <f>INDEX('Mens All Events'!I$4:I$171,MATCH('Mens Ranks'!$A35,'Mens All Events'!$A$4:$A$171,0))</f>
        <v>191</v>
      </c>
      <c r="J35">
        <f>INDEX('Mens All Events'!J$4:J$171,MATCH('Mens Ranks'!$A35,'Mens All Events'!$A$4:$A$171,0))</f>
        <v>173</v>
      </c>
      <c r="K35">
        <f>INDEX('Mens All Events'!K$4:K$171,MATCH('Mens Ranks'!$A35,'Mens All Events'!$A$4:$A$171,0))</f>
        <v>216</v>
      </c>
      <c r="L35">
        <f>INDEX('Mens All Events'!L$4:L$171,MATCH('Mens Ranks'!$A35,'Mens All Events'!$A$4:$A$171,0))</f>
        <v>172</v>
      </c>
    </row>
    <row r="36" spans="1:12" ht="12.75">
      <c r="A36" s="123">
        <f t="shared" si="0"/>
        <v>33</v>
      </c>
      <c r="B36" t="str">
        <f ca="1">INDEX('Mens All Events'!B$4:B$171,MATCH('Mens Ranks'!$A36,'Mens All Events'!$A$4:$A$171,0))</f>
        <v>Bradley Solomon</v>
      </c>
      <c r="C36" t="str">
        <f>INDEX('Mens All Events'!C$4:C$171,MATCH('Mens Ranks'!$A36,'Mens All Events'!$A$4:$A$171,0))</f>
        <v>West Texas AM</v>
      </c>
      <c r="D36">
        <f>INDEX('Mens All Events'!D$4:D$171,MATCH('Mens Ranks'!$A36,'Mens All Events'!$A$4:$A$171,0))</f>
        <v>1086</v>
      </c>
      <c r="E36">
        <f>INDEX('Mens All Events'!E$4:E$171,MATCH('Mens Ranks'!$A36,'Mens All Events'!$A$4:$A$171,0))</f>
        <v>6</v>
      </c>
      <c r="F36">
        <f>INDEX('Mens All Events'!F$4:F$171,MATCH('Mens Ranks'!$A36,'Mens All Events'!$A$4:$A$171,0))</f>
        <v>181</v>
      </c>
      <c r="G36">
        <f>INDEX('Mens All Events'!G$4:G$171,MATCH('Mens Ranks'!$A36,'Mens All Events'!$A$4:$A$171,0))</f>
        <v>189</v>
      </c>
      <c r="H36">
        <f>INDEX('Mens All Events'!H$4:H$171,MATCH('Mens Ranks'!$A36,'Mens All Events'!$A$4:$A$171,0))</f>
        <v>173</v>
      </c>
      <c r="I36">
        <f>INDEX('Mens All Events'!I$4:I$171,MATCH('Mens Ranks'!$A36,'Mens All Events'!$A$4:$A$171,0))</f>
        <v>188</v>
      </c>
      <c r="J36">
        <f>INDEX('Mens All Events'!J$4:J$171,MATCH('Mens Ranks'!$A36,'Mens All Events'!$A$4:$A$171,0))</f>
        <v>201</v>
      </c>
      <c r="K36">
        <f>INDEX('Mens All Events'!K$4:K$171,MATCH('Mens Ranks'!$A36,'Mens All Events'!$A$4:$A$171,0))</f>
        <v>175</v>
      </c>
      <c r="L36">
        <f>INDEX('Mens All Events'!L$4:L$171,MATCH('Mens Ranks'!$A36,'Mens All Events'!$A$4:$A$171,0))</f>
        <v>160</v>
      </c>
    </row>
    <row r="37" spans="1:12" ht="12.75">
      <c r="A37" s="123">
        <f t="shared" si="0"/>
        <v>34</v>
      </c>
      <c r="B37" t="str">
        <f ca="1">INDEX('Mens All Events'!B$4:B$171,MATCH('Mens Ranks'!$A37,'Mens All Events'!$A$4:$A$171,0))</f>
        <v>Isaac Wright</v>
      </c>
      <c r="C37" t="str">
        <f>INDEX('Mens All Events'!C$4:C$171,MATCH('Mens Ranks'!$A37,'Mens All Events'!$A$4:$A$171,0))</f>
        <v>Kansas State</v>
      </c>
      <c r="D37">
        <f>INDEX('Mens All Events'!D$4:D$171,MATCH('Mens Ranks'!$A37,'Mens All Events'!$A$4:$A$171,0))</f>
        <v>1080</v>
      </c>
      <c r="E37">
        <f>INDEX('Mens All Events'!E$4:E$171,MATCH('Mens Ranks'!$A37,'Mens All Events'!$A$4:$A$171,0))</f>
        <v>6</v>
      </c>
      <c r="F37">
        <f>INDEX('Mens All Events'!F$4:F$171,MATCH('Mens Ranks'!$A37,'Mens All Events'!$A$4:$A$171,0))</f>
        <v>180</v>
      </c>
      <c r="G37">
        <f>INDEX('Mens All Events'!G$4:G$171,MATCH('Mens Ranks'!$A37,'Mens All Events'!$A$4:$A$171,0))</f>
        <v>181</v>
      </c>
      <c r="H37">
        <f>INDEX('Mens All Events'!H$4:H$171,MATCH('Mens Ranks'!$A37,'Mens All Events'!$A$4:$A$171,0))</f>
        <v>182</v>
      </c>
      <c r="I37">
        <f>INDEX('Mens All Events'!I$4:I$171,MATCH('Mens Ranks'!$A37,'Mens All Events'!$A$4:$A$171,0))</f>
        <v>175</v>
      </c>
      <c r="J37">
        <f>INDEX('Mens All Events'!J$4:J$171,MATCH('Mens Ranks'!$A37,'Mens All Events'!$A$4:$A$171,0))</f>
        <v>187</v>
      </c>
      <c r="K37">
        <f>INDEX('Mens All Events'!K$4:K$171,MATCH('Mens Ranks'!$A37,'Mens All Events'!$A$4:$A$171,0))</f>
        <v>156</v>
      </c>
      <c r="L37">
        <f>INDEX('Mens All Events'!L$4:L$171,MATCH('Mens Ranks'!$A37,'Mens All Events'!$A$4:$A$171,0))</f>
        <v>199</v>
      </c>
    </row>
    <row r="38" spans="1:12" ht="12.75">
      <c r="A38" s="123">
        <f t="shared" si="0"/>
        <v>35</v>
      </c>
      <c r="B38" t="str">
        <f ca="1">INDEX('Mens All Events'!B$4:B$171,MATCH('Mens Ranks'!$A38,'Mens All Events'!$A$4:$A$171,0))</f>
        <v>Jeremy Nash</v>
      </c>
      <c r="C38" t="str">
        <f>INDEX('Mens All Events'!C$4:C$171,MATCH('Mens Ranks'!$A38,'Mens All Events'!$A$4:$A$171,0))</f>
        <v>Iowa State University</v>
      </c>
      <c r="D38">
        <f>INDEX('Mens All Events'!D$4:D$171,MATCH('Mens Ranks'!$A38,'Mens All Events'!$A$4:$A$171,0))</f>
        <v>1078</v>
      </c>
      <c r="E38">
        <f>INDEX('Mens All Events'!E$4:E$171,MATCH('Mens Ranks'!$A38,'Mens All Events'!$A$4:$A$171,0))</f>
        <v>6</v>
      </c>
      <c r="F38">
        <f>INDEX('Mens All Events'!F$4:F$171,MATCH('Mens Ranks'!$A38,'Mens All Events'!$A$4:$A$171,0))</f>
        <v>179.66666666666666</v>
      </c>
      <c r="G38">
        <f>INDEX('Mens All Events'!G$4:G$171,MATCH('Mens Ranks'!$A38,'Mens All Events'!$A$4:$A$171,0))</f>
        <v>166</v>
      </c>
      <c r="H38">
        <f>INDEX('Mens All Events'!H$4:H$171,MATCH('Mens Ranks'!$A38,'Mens All Events'!$A$4:$A$171,0))</f>
        <v>174</v>
      </c>
      <c r="I38">
        <f>INDEX('Mens All Events'!I$4:I$171,MATCH('Mens Ranks'!$A38,'Mens All Events'!$A$4:$A$171,0))</f>
        <v>203</v>
      </c>
      <c r="J38">
        <f>INDEX('Mens All Events'!J$4:J$171,MATCH('Mens Ranks'!$A38,'Mens All Events'!$A$4:$A$171,0))</f>
        <v>196</v>
      </c>
      <c r="K38">
        <f>INDEX('Mens All Events'!K$4:K$171,MATCH('Mens Ranks'!$A38,'Mens All Events'!$A$4:$A$171,0))</f>
        <v>178</v>
      </c>
      <c r="L38">
        <f>INDEX('Mens All Events'!L$4:L$171,MATCH('Mens Ranks'!$A38,'Mens All Events'!$A$4:$A$171,0))</f>
        <v>161</v>
      </c>
    </row>
    <row r="39" spans="1:12" ht="12.75">
      <c r="A39" s="123">
        <f t="shared" si="0"/>
        <v>36</v>
      </c>
      <c r="B39" t="str">
        <f ca="1">INDEX('Mens All Events'!B$4:B$171,MATCH('Mens Ranks'!$A39,'Mens All Events'!$A$4:$A$171,0))</f>
        <v>Noah Hergenreder</v>
      </c>
      <c r="C39" t="str">
        <f>INDEX('Mens All Events'!C$4:C$171,MATCH('Mens Ranks'!$A39,'Mens All Events'!$A$4:$A$171,0))</f>
        <v>Hastings College JV</v>
      </c>
      <c r="D39">
        <f>INDEX('Mens All Events'!D$4:D$171,MATCH('Mens Ranks'!$A39,'Mens All Events'!$A$4:$A$171,0))</f>
        <v>1073</v>
      </c>
      <c r="E39">
        <f>INDEX('Mens All Events'!E$4:E$171,MATCH('Mens Ranks'!$A39,'Mens All Events'!$A$4:$A$171,0))</f>
        <v>6</v>
      </c>
      <c r="F39">
        <f>INDEX('Mens All Events'!F$4:F$171,MATCH('Mens Ranks'!$A39,'Mens All Events'!$A$4:$A$171,0))</f>
        <v>178.83333333333334</v>
      </c>
      <c r="G39">
        <f>INDEX('Mens All Events'!G$4:G$171,MATCH('Mens Ranks'!$A39,'Mens All Events'!$A$4:$A$171,0))</f>
        <v>168</v>
      </c>
      <c r="H39">
        <f>INDEX('Mens All Events'!H$4:H$171,MATCH('Mens Ranks'!$A39,'Mens All Events'!$A$4:$A$171,0))</f>
        <v>183</v>
      </c>
      <c r="I39">
        <f>INDEX('Mens All Events'!I$4:I$171,MATCH('Mens Ranks'!$A39,'Mens All Events'!$A$4:$A$171,0))</f>
        <v>175</v>
      </c>
      <c r="J39">
        <f>INDEX('Mens All Events'!J$4:J$171,MATCH('Mens Ranks'!$A39,'Mens All Events'!$A$4:$A$171,0))</f>
        <v>187</v>
      </c>
      <c r="K39">
        <f>INDEX('Mens All Events'!K$4:K$171,MATCH('Mens Ranks'!$A39,'Mens All Events'!$A$4:$A$171,0))</f>
        <v>168</v>
      </c>
      <c r="L39">
        <f>INDEX('Mens All Events'!L$4:L$171,MATCH('Mens Ranks'!$A39,'Mens All Events'!$A$4:$A$171,0))</f>
        <v>192</v>
      </c>
    </row>
    <row r="40" spans="1:12" ht="12.75">
      <c r="A40" s="123">
        <f t="shared" si="0"/>
        <v>37</v>
      </c>
      <c r="B40" t="str">
        <f ca="1">INDEX('Mens All Events'!B$4:B$171,MATCH('Mens Ranks'!$A40,'Mens All Events'!$A$4:$A$171,0))</f>
        <v>Carson Field</v>
      </c>
      <c r="C40" t="str">
        <f>INDEX('Mens All Events'!C$4:C$171,MATCH('Mens Ranks'!$A40,'Mens All Events'!$A$4:$A$171,0))</f>
        <v>Missouri Western State</v>
      </c>
      <c r="D40">
        <f>INDEX('Mens All Events'!D$4:D$171,MATCH('Mens Ranks'!$A40,'Mens All Events'!$A$4:$A$171,0))</f>
        <v>1070</v>
      </c>
      <c r="E40">
        <f>INDEX('Mens All Events'!E$4:E$171,MATCH('Mens Ranks'!$A40,'Mens All Events'!$A$4:$A$171,0))</f>
        <v>6</v>
      </c>
      <c r="F40">
        <f>INDEX('Mens All Events'!F$4:F$171,MATCH('Mens Ranks'!$A40,'Mens All Events'!$A$4:$A$171,0))</f>
        <v>178.33333333333334</v>
      </c>
      <c r="G40">
        <f>INDEX('Mens All Events'!G$4:G$171,MATCH('Mens Ranks'!$A40,'Mens All Events'!$A$4:$A$171,0))</f>
        <v>158</v>
      </c>
      <c r="H40">
        <f>INDEX('Mens All Events'!H$4:H$171,MATCH('Mens Ranks'!$A40,'Mens All Events'!$A$4:$A$171,0))</f>
        <v>167</v>
      </c>
      <c r="I40">
        <f>INDEX('Mens All Events'!I$4:I$171,MATCH('Mens Ranks'!$A40,'Mens All Events'!$A$4:$A$171,0))</f>
        <v>214</v>
      </c>
      <c r="J40">
        <f>INDEX('Mens All Events'!J$4:J$171,MATCH('Mens Ranks'!$A40,'Mens All Events'!$A$4:$A$171,0))</f>
        <v>227</v>
      </c>
      <c r="K40">
        <f>INDEX('Mens All Events'!K$4:K$171,MATCH('Mens Ranks'!$A40,'Mens All Events'!$A$4:$A$171,0))</f>
        <v>158</v>
      </c>
      <c r="L40">
        <f>INDEX('Mens All Events'!L$4:L$171,MATCH('Mens Ranks'!$A40,'Mens All Events'!$A$4:$A$171,0))</f>
        <v>146</v>
      </c>
    </row>
    <row r="41" spans="1:12" ht="12.75">
      <c r="A41" s="123">
        <f t="shared" si="0"/>
        <v>38</v>
      </c>
      <c r="B41" t="str">
        <f ca="1">INDEX('Mens All Events'!B$4:B$171,MATCH('Mens Ranks'!$A41,'Mens All Events'!$A$4:$A$171,0))</f>
        <v>Cody Swartz</v>
      </c>
      <c r="C41" t="str">
        <f>INDEX('Mens All Events'!C$4:C$171,MATCH('Mens Ranks'!$A41,'Mens All Events'!$A$4:$A$171,0))</f>
        <v>Ottawa University JV</v>
      </c>
      <c r="D41">
        <f>INDEX('Mens All Events'!D$4:D$171,MATCH('Mens Ranks'!$A41,'Mens All Events'!$A$4:$A$171,0))</f>
        <v>1066</v>
      </c>
      <c r="E41">
        <f>INDEX('Mens All Events'!E$4:E$171,MATCH('Mens Ranks'!$A41,'Mens All Events'!$A$4:$A$171,0))</f>
        <v>6</v>
      </c>
      <c r="F41">
        <f>INDEX('Mens All Events'!F$4:F$171,MATCH('Mens Ranks'!$A41,'Mens All Events'!$A$4:$A$171,0))</f>
        <v>177.66666666666666</v>
      </c>
      <c r="G41">
        <f>INDEX('Mens All Events'!G$4:G$171,MATCH('Mens Ranks'!$A41,'Mens All Events'!$A$4:$A$171,0))</f>
        <v>191</v>
      </c>
      <c r="H41">
        <f>INDEX('Mens All Events'!H$4:H$171,MATCH('Mens Ranks'!$A41,'Mens All Events'!$A$4:$A$171,0))</f>
        <v>214</v>
      </c>
      <c r="I41">
        <f>INDEX('Mens All Events'!I$4:I$171,MATCH('Mens Ranks'!$A41,'Mens All Events'!$A$4:$A$171,0))</f>
        <v>159</v>
      </c>
      <c r="J41">
        <f>INDEX('Mens All Events'!J$4:J$171,MATCH('Mens Ranks'!$A41,'Mens All Events'!$A$4:$A$171,0))</f>
        <v>151</v>
      </c>
      <c r="K41">
        <f>INDEX('Mens All Events'!K$4:K$171,MATCH('Mens Ranks'!$A41,'Mens All Events'!$A$4:$A$171,0))</f>
        <v>186</v>
      </c>
      <c r="L41">
        <f>INDEX('Mens All Events'!L$4:L$171,MATCH('Mens Ranks'!$A41,'Mens All Events'!$A$4:$A$171,0))</f>
        <v>165</v>
      </c>
    </row>
    <row r="42" spans="1:12" ht="12.75">
      <c r="A42" s="123">
        <f t="shared" si="0"/>
        <v>39</v>
      </c>
      <c r="B42" t="str">
        <f ca="1">INDEX('Mens All Events'!B$4:B$171,MATCH('Mens Ranks'!$A42,'Mens All Events'!$A$4:$A$171,0))</f>
        <v>Braijon Carter</v>
      </c>
      <c r="C42" t="str">
        <f>INDEX('Mens All Events'!C$4:C$171,MATCH('Mens Ranks'!$A42,'Mens All Events'!$A$4:$A$171,0))</f>
        <v>Ottawa University</v>
      </c>
      <c r="D42">
        <f>INDEX('Mens All Events'!D$4:D$171,MATCH('Mens Ranks'!$A42,'Mens All Events'!$A$4:$A$171,0))</f>
        <v>1065</v>
      </c>
      <c r="E42">
        <f>INDEX('Mens All Events'!E$4:E$171,MATCH('Mens Ranks'!$A42,'Mens All Events'!$A$4:$A$171,0))</f>
        <v>6</v>
      </c>
      <c r="F42">
        <f>INDEX('Mens All Events'!F$4:F$171,MATCH('Mens Ranks'!$A42,'Mens All Events'!$A$4:$A$171,0))</f>
        <v>177.5</v>
      </c>
      <c r="G42">
        <f>INDEX('Mens All Events'!G$4:G$171,MATCH('Mens Ranks'!$A42,'Mens All Events'!$A$4:$A$171,0))</f>
        <v>170</v>
      </c>
      <c r="H42">
        <f>INDEX('Mens All Events'!H$4:H$171,MATCH('Mens Ranks'!$A42,'Mens All Events'!$A$4:$A$171,0))</f>
        <v>201</v>
      </c>
      <c r="I42">
        <f>INDEX('Mens All Events'!I$4:I$171,MATCH('Mens Ranks'!$A42,'Mens All Events'!$A$4:$A$171,0))</f>
        <v>147</v>
      </c>
      <c r="J42">
        <f>INDEX('Mens All Events'!J$4:J$171,MATCH('Mens Ranks'!$A42,'Mens All Events'!$A$4:$A$171,0))</f>
        <v>171</v>
      </c>
      <c r="K42">
        <f>INDEX('Mens All Events'!K$4:K$171,MATCH('Mens Ranks'!$A42,'Mens All Events'!$A$4:$A$171,0))</f>
        <v>209</v>
      </c>
      <c r="L42">
        <f>INDEX('Mens All Events'!L$4:L$171,MATCH('Mens Ranks'!$A42,'Mens All Events'!$A$4:$A$171,0))</f>
        <v>167</v>
      </c>
    </row>
    <row r="43" spans="1:12" ht="12.75">
      <c r="A43" s="123">
        <f t="shared" si="0"/>
        <v>40</v>
      </c>
      <c r="B43" t="str">
        <f ca="1">INDEX('Mens All Events'!B$4:B$171,MATCH('Mens Ranks'!$A43,'Mens All Events'!$A$4:$A$171,0))</f>
        <v>Noah Modean</v>
      </c>
      <c r="C43" t="str">
        <f>INDEX('Mens All Events'!C$4:C$171,MATCH('Mens Ranks'!$A43,'Mens All Events'!$A$4:$A$171,0))</f>
        <v>Kansas State</v>
      </c>
      <c r="D43">
        <f>INDEX('Mens All Events'!D$4:D$171,MATCH('Mens Ranks'!$A43,'Mens All Events'!$A$4:$A$171,0))</f>
        <v>1057</v>
      </c>
      <c r="E43">
        <f>INDEX('Mens All Events'!E$4:E$171,MATCH('Mens Ranks'!$A43,'Mens All Events'!$A$4:$A$171,0))</f>
        <v>6</v>
      </c>
      <c r="F43">
        <f>INDEX('Mens All Events'!F$4:F$171,MATCH('Mens Ranks'!$A43,'Mens All Events'!$A$4:$A$171,0))</f>
        <v>176.16666666666666</v>
      </c>
      <c r="G43">
        <f>INDEX('Mens All Events'!G$4:G$171,MATCH('Mens Ranks'!$A43,'Mens All Events'!$A$4:$A$171,0))</f>
        <v>178</v>
      </c>
      <c r="H43">
        <f>INDEX('Mens All Events'!H$4:H$171,MATCH('Mens Ranks'!$A43,'Mens All Events'!$A$4:$A$171,0))</f>
        <v>170</v>
      </c>
      <c r="I43">
        <f>INDEX('Mens All Events'!I$4:I$171,MATCH('Mens Ranks'!$A43,'Mens All Events'!$A$4:$A$171,0))</f>
        <v>177</v>
      </c>
      <c r="J43">
        <f>INDEX('Mens All Events'!J$4:J$171,MATCH('Mens Ranks'!$A43,'Mens All Events'!$A$4:$A$171,0))</f>
        <v>213</v>
      </c>
      <c r="K43">
        <f>INDEX('Mens All Events'!K$4:K$171,MATCH('Mens Ranks'!$A43,'Mens All Events'!$A$4:$A$171,0))</f>
        <v>181</v>
      </c>
      <c r="L43">
        <f>INDEX('Mens All Events'!L$4:L$171,MATCH('Mens Ranks'!$A43,'Mens All Events'!$A$4:$A$171,0))</f>
        <v>138</v>
      </c>
    </row>
    <row r="44" spans="1:12" ht="12.75">
      <c r="A44" s="123">
        <f t="shared" si="0"/>
        <v>41</v>
      </c>
      <c r="B44" t="str">
        <f ca="1">INDEX('Mens All Events'!B$4:B$171,MATCH('Mens Ranks'!$A44,'Mens All Events'!$A$4:$A$171,0))</f>
        <v>Nathan Schlottman </v>
      </c>
      <c r="C44" t="str">
        <f>INDEX('Mens All Events'!C$4:C$171,MATCH('Mens Ranks'!$A44,'Mens All Events'!$A$4:$A$171,0))</f>
        <v>Western Illinois University</v>
      </c>
      <c r="D44">
        <f>INDEX('Mens All Events'!D$4:D$171,MATCH('Mens Ranks'!$A44,'Mens All Events'!$A$4:$A$171,0))</f>
        <v>1057</v>
      </c>
      <c r="E44">
        <f>INDEX('Mens All Events'!E$4:E$171,MATCH('Mens Ranks'!$A44,'Mens All Events'!$A$4:$A$171,0))</f>
        <v>6</v>
      </c>
      <c r="F44">
        <f>INDEX('Mens All Events'!F$4:F$171,MATCH('Mens Ranks'!$A44,'Mens All Events'!$A$4:$A$171,0))</f>
        <v>176.16666666666666</v>
      </c>
      <c r="G44">
        <f>INDEX('Mens All Events'!G$4:G$171,MATCH('Mens Ranks'!$A44,'Mens All Events'!$A$4:$A$171,0))</f>
        <v>155</v>
      </c>
      <c r="H44">
        <f>INDEX('Mens All Events'!H$4:H$171,MATCH('Mens Ranks'!$A44,'Mens All Events'!$A$4:$A$171,0))</f>
        <v>189</v>
      </c>
      <c r="I44">
        <f>INDEX('Mens All Events'!I$4:I$171,MATCH('Mens Ranks'!$A44,'Mens All Events'!$A$4:$A$171,0))</f>
        <v>177</v>
      </c>
      <c r="J44">
        <f>INDEX('Mens All Events'!J$4:J$171,MATCH('Mens Ranks'!$A44,'Mens All Events'!$A$4:$A$171,0))</f>
        <v>177</v>
      </c>
      <c r="K44">
        <f>INDEX('Mens All Events'!K$4:K$171,MATCH('Mens Ranks'!$A44,'Mens All Events'!$A$4:$A$171,0))</f>
        <v>149</v>
      </c>
      <c r="L44">
        <f>INDEX('Mens All Events'!L$4:L$171,MATCH('Mens Ranks'!$A44,'Mens All Events'!$A$4:$A$171,0))</f>
        <v>210</v>
      </c>
    </row>
    <row r="45" spans="1:12" ht="12.75">
      <c r="A45" s="123">
        <f t="shared" si="0"/>
        <v>42</v>
      </c>
      <c r="B45" t="str">
        <f ca="1">INDEX('Mens All Events'!B$4:B$171,MATCH('Mens Ranks'!$A45,'Mens All Events'!$A$4:$A$171,0))</f>
        <v>Brandon Martin</v>
      </c>
      <c r="C45" t="str">
        <f>INDEX('Mens All Events'!C$4:C$171,MATCH('Mens Ranks'!$A45,'Mens All Events'!$A$4:$A$171,0))</f>
        <v>Wichita State University</v>
      </c>
      <c r="D45">
        <f>INDEX('Mens All Events'!D$4:D$171,MATCH('Mens Ranks'!$A45,'Mens All Events'!$A$4:$A$171,0))</f>
        <v>1044</v>
      </c>
      <c r="E45">
        <f>INDEX('Mens All Events'!E$4:E$171,MATCH('Mens Ranks'!$A45,'Mens All Events'!$A$4:$A$171,0))</f>
        <v>5</v>
      </c>
      <c r="F45">
        <f>INDEX('Mens All Events'!F$4:F$171,MATCH('Mens Ranks'!$A45,'Mens All Events'!$A$4:$A$171,0))</f>
        <v>208.8</v>
      </c>
      <c r="G45">
        <f>INDEX('Mens All Events'!G$4:G$171,MATCH('Mens Ranks'!$A45,'Mens All Events'!$A$4:$A$171,0))</f>
        <v>249</v>
      </c>
      <c r="H45">
        <f>INDEX('Mens All Events'!H$4:H$171,MATCH('Mens Ranks'!$A45,'Mens All Events'!$A$4:$A$171,0))</f>
        <v>202</v>
      </c>
      <c r="I45">
        <f>INDEX('Mens All Events'!I$4:I$171,MATCH('Mens Ranks'!$A45,'Mens All Events'!$A$4:$A$171,0))</f>
        <v>178</v>
      </c>
      <c r="J45">
        <f>INDEX('Mens All Events'!J$4:J$171,MATCH('Mens Ranks'!$A45,'Mens All Events'!$A$4:$A$171,0))</f>
        <v>222</v>
      </c>
      <c r="K45">
        <f>INDEX('Mens All Events'!K$4:K$171,MATCH('Mens Ranks'!$A45,'Mens All Events'!$A$4:$A$171,0))</f>
        <v>193</v>
      </c>
      <c r="L45">
        <f>INDEX('Mens All Events'!L$4:L$171,MATCH('Mens Ranks'!$A45,'Mens All Events'!$A$4:$A$171,0))</f>
        <v>0</v>
      </c>
    </row>
    <row r="46" spans="1:12" ht="12.75">
      <c r="A46" s="123">
        <f t="shared" si="0"/>
        <v>43</v>
      </c>
      <c r="B46" t="str">
        <f ca="1">INDEX('Mens All Events'!B$4:B$171,MATCH('Mens Ranks'!$A46,'Mens All Events'!$A$4:$A$171,0))</f>
        <v>Colton Swartz</v>
      </c>
      <c r="C46" t="str">
        <f>INDEX('Mens All Events'!C$4:C$171,MATCH('Mens Ranks'!$A46,'Mens All Events'!$A$4:$A$171,0))</f>
        <v>Ottawa University JV</v>
      </c>
      <c r="D46">
        <f>INDEX('Mens All Events'!D$4:D$171,MATCH('Mens Ranks'!$A46,'Mens All Events'!$A$4:$A$171,0))</f>
        <v>1042</v>
      </c>
      <c r="E46">
        <f>INDEX('Mens All Events'!E$4:E$171,MATCH('Mens Ranks'!$A46,'Mens All Events'!$A$4:$A$171,0))</f>
        <v>6</v>
      </c>
      <c r="F46">
        <f>INDEX('Mens All Events'!F$4:F$171,MATCH('Mens Ranks'!$A46,'Mens All Events'!$A$4:$A$171,0))</f>
        <v>173.66666666666666</v>
      </c>
      <c r="G46">
        <f>INDEX('Mens All Events'!G$4:G$171,MATCH('Mens Ranks'!$A46,'Mens All Events'!$A$4:$A$171,0))</f>
        <v>123</v>
      </c>
      <c r="H46">
        <f>INDEX('Mens All Events'!H$4:H$171,MATCH('Mens Ranks'!$A46,'Mens All Events'!$A$4:$A$171,0))</f>
        <v>170</v>
      </c>
      <c r="I46">
        <f>INDEX('Mens All Events'!I$4:I$171,MATCH('Mens Ranks'!$A46,'Mens All Events'!$A$4:$A$171,0))</f>
        <v>161</v>
      </c>
      <c r="J46">
        <f>INDEX('Mens All Events'!J$4:J$171,MATCH('Mens Ranks'!$A46,'Mens All Events'!$A$4:$A$171,0))</f>
        <v>241</v>
      </c>
      <c r="K46">
        <f>INDEX('Mens All Events'!K$4:K$171,MATCH('Mens Ranks'!$A46,'Mens All Events'!$A$4:$A$171,0))</f>
        <v>191</v>
      </c>
      <c r="L46">
        <f>INDEX('Mens All Events'!L$4:L$171,MATCH('Mens Ranks'!$A46,'Mens All Events'!$A$4:$A$171,0))</f>
        <v>156</v>
      </c>
    </row>
    <row r="47" spans="1:12" ht="12.75">
      <c r="A47" s="123">
        <f t="shared" si="0"/>
        <v>44</v>
      </c>
      <c r="B47" t="str">
        <f ca="1">INDEX('Mens All Events'!B$4:B$171,MATCH('Mens Ranks'!$A47,'Mens All Events'!$A$4:$A$171,0))</f>
        <v>Cameron Peterson</v>
      </c>
      <c r="C47" t="str">
        <f>INDEX('Mens All Events'!C$4:C$171,MATCH('Mens Ranks'!$A47,'Mens All Events'!$A$4:$A$171,0))</f>
        <v>Morningside College JV</v>
      </c>
      <c r="D47">
        <f>INDEX('Mens All Events'!D$4:D$171,MATCH('Mens Ranks'!$A47,'Mens All Events'!$A$4:$A$171,0))</f>
        <v>1034</v>
      </c>
      <c r="E47">
        <f>INDEX('Mens All Events'!E$4:E$171,MATCH('Mens Ranks'!$A47,'Mens All Events'!$A$4:$A$171,0))</f>
        <v>6</v>
      </c>
      <c r="F47">
        <f>INDEX('Mens All Events'!F$4:F$171,MATCH('Mens Ranks'!$A47,'Mens All Events'!$A$4:$A$171,0))</f>
        <v>172.33333333333334</v>
      </c>
      <c r="G47">
        <f>INDEX('Mens All Events'!G$4:G$171,MATCH('Mens Ranks'!$A47,'Mens All Events'!$A$4:$A$171,0))</f>
        <v>182</v>
      </c>
      <c r="H47">
        <f>INDEX('Mens All Events'!H$4:H$171,MATCH('Mens Ranks'!$A47,'Mens All Events'!$A$4:$A$171,0))</f>
        <v>150</v>
      </c>
      <c r="I47">
        <f>INDEX('Mens All Events'!I$4:I$171,MATCH('Mens Ranks'!$A47,'Mens All Events'!$A$4:$A$171,0))</f>
        <v>195</v>
      </c>
      <c r="J47">
        <f>INDEX('Mens All Events'!J$4:J$171,MATCH('Mens Ranks'!$A47,'Mens All Events'!$A$4:$A$171,0))</f>
        <v>167</v>
      </c>
      <c r="K47">
        <f>INDEX('Mens All Events'!K$4:K$171,MATCH('Mens Ranks'!$A47,'Mens All Events'!$A$4:$A$171,0))</f>
        <v>148</v>
      </c>
      <c r="L47">
        <f>INDEX('Mens All Events'!L$4:L$171,MATCH('Mens Ranks'!$A47,'Mens All Events'!$A$4:$A$171,0))</f>
        <v>192</v>
      </c>
    </row>
    <row r="48" spans="1:12" ht="12.75">
      <c r="A48" s="123">
        <f t="shared" si="0"/>
        <v>45</v>
      </c>
      <c r="B48" t="str">
        <f ca="1">INDEX('Mens All Events'!B$4:B$171,MATCH('Mens Ranks'!$A48,'Mens All Events'!$A$4:$A$171,0))</f>
        <v>Brady Brunson</v>
      </c>
      <c r="C48" t="str">
        <f>INDEX('Mens All Events'!C$4:C$171,MATCH('Mens Ranks'!$A48,'Mens All Events'!$A$4:$A$171,0))</f>
        <v>Ottawa University</v>
      </c>
      <c r="D48">
        <f>INDEX('Mens All Events'!D$4:D$171,MATCH('Mens Ranks'!$A48,'Mens All Events'!$A$4:$A$171,0))</f>
        <v>1026</v>
      </c>
      <c r="E48">
        <f>INDEX('Mens All Events'!E$4:E$171,MATCH('Mens Ranks'!$A48,'Mens All Events'!$A$4:$A$171,0))</f>
        <v>6</v>
      </c>
      <c r="F48">
        <f>INDEX('Mens All Events'!F$4:F$171,MATCH('Mens Ranks'!$A48,'Mens All Events'!$A$4:$A$171,0))</f>
        <v>171</v>
      </c>
      <c r="G48">
        <f>INDEX('Mens All Events'!G$4:G$171,MATCH('Mens Ranks'!$A48,'Mens All Events'!$A$4:$A$171,0))</f>
        <v>187</v>
      </c>
      <c r="H48">
        <f>INDEX('Mens All Events'!H$4:H$171,MATCH('Mens Ranks'!$A48,'Mens All Events'!$A$4:$A$171,0))</f>
        <v>175</v>
      </c>
      <c r="I48">
        <f>INDEX('Mens All Events'!I$4:I$171,MATCH('Mens Ranks'!$A48,'Mens All Events'!$A$4:$A$171,0))</f>
        <v>170</v>
      </c>
      <c r="J48">
        <f>INDEX('Mens All Events'!J$4:J$171,MATCH('Mens Ranks'!$A48,'Mens All Events'!$A$4:$A$171,0))</f>
        <v>135</v>
      </c>
      <c r="K48">
        <f>INDEX('Mens All Events'!K$4:K$171,MATCH('Mens Ranks'!$A48,'Mens All Events'!$A$4:$A$171,0))</f>
        <v>168</v>
      </c>
      <c r="L48">
        <f>INDEX('Mens All Events'!L$4:L$171,MATCH('Mens Ranks'!$A48,'Mens All Events'!$A$4:$A$171,0))</f>
        <v>191</v>
      </c>
    </row>
    <row r="49" spans="1:12" ht="12.75">
      <c r="A49" s="123">
        <f t="shared" si="0"/>
        <v>46</v>
      </c>
      <c r="B49" t="str">
        <f ca="1">INDEX('Mens All Events'!B$4:B$171,MATCH('Mens Ranks'!$A49,'Mens All Events'!$A$4:$A$171,0))</f>
        <v>Tommy Croskey</v>
      </c>
      <c r="C49" t="str">
        <f>INDEX('Mens All Events'!C$4:C$171,MATCH('Mens Ranks'!$A49,'Mens All Events'!$A$4:$A$171,0))</f>
        <v>Morningside College JV</v>
      </c>
      <c r="D49">
        <f>INDEX('Mens All Events'!D$4:D$171,MATCH('Mens Ranks'!$A49,'Mens All Events'!$A$4:$A$171,0))</f>
        <v>1019</v>
      </c>
      <c r="E49">
        <f>INDEX('Mens All Events'!E$4:E$171,MATCH('Mens Ranks'!$A49,'Mens All Events'!$A$4:$A$171,0))</f>
        <v>6</v>
      </c>
      <c r="F49">
        <f>INDEX('Mens All Events'!F$4:F$171,MATCH('Mens Ranks'!$A49,'Mens All Events'!$A$4:$A$171,0))</f>
        <v>169.83333333333334</v>
      </c>
      <c r="G49">
        <f>INDEX('Mens All Events'!G$4:G$171,MATCH('Mens Ranks'!$A49,'Mens All Events'!$A$4:$A$171,0))</f>
        <v>145</v>
      </c>
      <c r="H49">
        <f>INDEX('Mens All Events'!H$4:H$171,MATCH('Mens Ranks'!$A49,'Mens All Events'!$A$4:$A$171,0))</f>
        <v>154</v>
      </c>
      <c r="I49">
        <f>INDEX('Mens All Events'!I$4:I$171,MATCH('Mens Ranks'!$A49,'Mens All Events'!$A$4:$A$171,0))</f>
        <v>184</v>
      </c>
      <c r="J49">
        <f>INDEX('Mens All Events'!J$4:J$171,MATCH('Mens Ranks'!$A49,'Mens All Events'!$A$4:$A$171,0))</f>
        <v>195</v>
      </c>
      <c r="K49">
        <f>INDEX('Mens All Events'!K$4:K$171,MATCH('Mens Ranks'!$A49,'Mens All Events'!$A$4:$A$171,0))</f>
        <v>172</v>
      </c>
      <c r="L49">
        <f>INDEX('Mens All Events'!L$4:L$171,MATCH('Mens Ranks'!$A49,'Mens All Events'!$A$4:$A$171,0))</f>
        <v>169</v>
      </c>
    </row>
    <row r="50" spans="1:12" ht="12.75">
      <c r="A50" s="123">
        <f t="shared" si="0"/>
        <v>47</v>
      </c>
      <c r="B50" t="str">
        <f ca="1">INDEX('Mens All Events'!B$4:B$171,MATCH('Mens Ranks'!$A50,'Mens All Events'!$A$4:$A$171,0))</f>
        <v>Danny King</v>
      </c>
      <c r="C50" t="str">
        <f>INDEX('Mens All Events'!C$4:C$171,MATCH('Mens Ranks'!$A50,'Mens All Events'!$A$4:$A$171,0))</f>
        <v>Ottawa University JV</v>
      </c>
      <c r="D50">
        <f>INDEX('Mens All Events'!D$4:D$171,MATCH('Mens Ranks'!$A50,'Mens All Events'!$A$4:$A$171,0))</f>
        <v>1000</v>
      </c>
      <c r="E50">
        <f>INDEX('Mens All Events'!E$4:E$171,MATCH('Mens Ranks'!$A50,'Mens All Events'!$A$4:$A$171,0))</f>
        <v>6</v>
      </c>
      <c r="F50">
        <f>INDEX('Mens All Events'!F$4:F$171,MATCH('Mens Ranks'!$A50,'Mens All Events'!$A$4:$A$171,0))</f>
        <v>166.66666666666666</v>
      </c>
      <c r="G50">
        <f>INDEX('Mens All Events'!G$4:G$171,MATCH('Mens Ranks'!$A50,'Mens All Events'!$A$4:$A$171,0))</f>
        <v>181</v>
      </c>
      <c r="H50">
        <f>INDEX('Mens All Events'!H$4:H$171,MATCH('Mens Ranks'!$A50,'Mens All Events'!$A$4:$A$171,0))</f>
        <v>176</v>
      </c>
      <c r="I50">
        <f>INDEX('Mens All Events'!I$4:I$171,MATCH('Mens Ranks'!$A50,'Mens All Events'!$A$4:$A$171,0))</f>
        <v>179</v>
      </c>
      <c r="J50">
        <f>INDEX('Mens All Events'!J$4:J$171,MATCH('Mens Ranks'!$A50,'Mens All Events'!$A$4:$A$171,0))</f>
        <v>156</v>
      </c>
      <c r="K50">
        <f>INDEX('Mens All Events'!K$4:K$171,MATCH('Mens Ranks'!$A50,'Mens All Events'!$A$4:$A$171,0))</f>
        <v>145</v>
      </c>
      <c r="L50">
        <f>INDEX('Mens All Events'!L$4:L$171,MATCH('Mens Ranks'!$A50,'Mens All Events'!$A$4:$A$171,0))</f>
        <v>163</v>
      </c>
    </row>
    <row r="51" spans="1:12" ht="12.75">
      <c r="A51" s="123">
        <f t="shared" si="0"/>
        <v>48</v>
      </c>
      <c r="B51" t="str">
        <f ca="1">INDEX('Mens All Events'!B$4:B$171,MATCH('Mens Ranks'!$A51,'Mens All Events'!$A$4:$A$171,0))</f>
        <v>Austin Holmes</v>
      </c>
      <c r="C51" t="str">
        <f>INDEX('Mens All Events'!C$4:C$171,MATCH('Mens Ranks'!$A51,'Mens All Events'!$A$4:$A$171,0))</f>
        <v>Missouri Western State</v>
      </c>
      <c r="D51">
        <f>INDEX('Mens All Events'!D$4:D$171,MATCH('Mens Ranks'!$A51,'Mens All Events'!$A$4:$A$171,0))</f>
        <v>991</v>
      </c>
      <c r="E51">
        <f>INDEX('Mens All Events'!E$4:E$171,MATCH('Mens Ranks'!$A51,'Mens All Events'!$A$4:$A$171,0))</f>
        <v>6</v>
      </c>
      <c r="F51">
        <f>INDEX('Mens All Events'!F$4:F$171,MATCH('Mens Ranks'!$A51,'Mens All Events'!$A$4:$A$171,0))</f>
        <v>165.16666666666666</v>
      </c>
      <c r="G51">
        <f>INDEX('Mens All Events'!G$4:G$171,MATCH('Mens Ranks'!$A51,'Mens All Events'!$A$4:$A$171,0))</f>
        <v>156</v>
      </c>
      <c r="H51">
        <f>INDEX('Mens All Events'!H$4:H$171,MATCH('Mens Ranks'!$A51,'Mens All Events'!$A$4:$A$171,0))</f>
        <v>171</v>
      </c>
      <c r="I51">
        <f>INDEX('Mens All Events'!I$4:I$171,MATCH('Mens Ranks'!$A51,'Mens All Events'!$A$4:$A$171,0))</f>
        <v>204</v>
      </c>
      <c r="J51">
        <f>INDEX('Mens All Events'!J$4:J$171,MATCH('Mens Ranks'!$A51,'Mens All Events'!$A$4:$A$171,0))</f>
        <v>158</v>
      </c>
      <c r="K51">
        <f>INDEX('Mens All Events'!K$4:K$171,MATCH('Mens Ranks'!$A51,'Mens All Events'!$A$4:$A$171,0))</f>
        <v>149</v>
      </c>
      <c r="L51">
        <f>INDEX('Mens All Events'!L$4:L$171,MATCH('Mens Ranks'!$A51,'Mens All Events'!$A$4:$A$171,0))</f>
        <v>153</v>
      </c>
    </row>
    <row r="52" spans="1:12" ht="12.75">
      <c r="A52" s="123">
        <f t="shared" si="0"/>
        <v>49</v>
      </c>
      <c r="B52" t="str">
        <f ca="1">INDEX('Mens All Events'!B$4:B$171,MATCH('Mens Ranks'!$A52,'Mens All Events'!$A$4:$A$171,0))</f>
        <v>Steve Volling</v>
      </c>
      <c r="C52" t="str">
        <f>INDEX('Mens All Events'!C$4:C$171,MATCH('Mens Ranks'!$A52,'Mens All Events'!$A$4:$A$171,0))</f>
        <v>Iowa State University</v>
      </c>
      <c r="D52">
        <f>INDEX('Mens All Events'!D$4:D$171,MATCH('Mens Ranks'!$A52,'Mens All Events'!$A$4:$A$171,0))</f>
        <v>988</v>
      </c>
      <c r="E52">
        <f>INDEX('Mens All Events'!E$4:E$171,MATCH('Mens Ranks'!$A52,'Mens All Events'!$A$4:$A$171,0))</f>
        <v>6</v>
      </c>
      <c r="F52">
        <f>INDEX('Mens All Events'!F$4:F$171,MATCH('Mens Ranks'!$A52,'Mens All Events'!$A$4:$A$171,0))</f>
        <v>164.66666666666666</v>
      </c>
      <c r="G52">
        <f>INDEX('Mens All Events'!G$4:G$171,MATCH('Mens Ranks'!$A52,'Mens All Events'!$A$4:$A$171,0))</f>
        <v>202</v>
      </c>
      <c r="H52">
        <f>INDEX('Mens All Events'!H$4:H$171,MATCH('Mens Ranks'!$A52,'Mens All Events'!$A$4:$A$171,0))</f>
        <v>161</v>
      </c>
      <c r="I52">
        <f>INDEX('Mens All Events'!I$4:I$171,MATCH('Mens Ranks'!$A52,'Mens All Events'!$A$4:$A$171,0))</f>
        <v>160</v>
      </c>
      <c r="J52">
        <f>INDEX('Mens All Events'!J$4:J$171,MATCH('Mens Ranks'!$A52,'Mens All Events'!$A$4:$A$171,0))</f>
        <v>160</v>
      </c>
      <c r="K52">
        <f>INDEX('Mens All Events'!K$4:K$171,MATCH('Mens Ranks'!$A52,'Mens All Events'!$A$4:$A$171,0))</f>
        <v>153</v>
      </c>
      <c r="L52">
        <f>INDEX('Mens All Events'!L$4:L$171,MATCH('Mens Ranks'!$A52,'Mens All Events'!$A$4:$A$171,0))</f>
        <v>152</v>
      </c>
    </row>
    <row r="53" spans="1:12" ht="12.75">
      <c r="A53" s="123">
        <f t="shared" si="0"/>
        <v>50</v>
      </c>
      <c r="B53" t="str">
        <f ca="1">INDEX('Mens All Events'!B$4:B$171,MATCH('Mens Ranks'!$A53,'Mens All Events'!$A$4:$A$171,0))</f>
        <v>Briley Haugh</v>
      </c>
      <c r="C53" t="str">
        <f>INDEX('Mens All Events'!C$4:C$171,MATCH('Mens Ranks'!$A53,'Mens All Events'!$A$4:$A$171,0))</f>
        <v>Wichita State University</v>
      </c>
      <c r="D53">
        <f>INDEX('Mens All Events'!D$4:D$171,MATCH('Mens Ranks'!$A53,'Mens All Events'!$A$4:$A$171,0))</f>
        <v>986</v>
      </c>
      <c r="E53">
        <f>INDEX('Mens All Events'!E$4:E$171,MATCH('Mens Ranks'!$A53,'Mens All Events'!$A$4:$A$171,0))</f>
        <v>5</v>
      </c>
      <c r="F53">
        <f>INDEX('Mens All Events'!F$4:F$171,MATCH('Mens Ranks'!$A53,'Mens All Events'!$A$4:$A$171,0))</f>
        <v>197.2</v>
      </c>
      <c r="G53">
        <f>INDEX('Mens All Events'!G$4:G$171,MATCH('Mens Ranks'!$A53,'Mens All Events'!$A$4:$A$171,0))</f>
        <v>0</v>
      </c>
      <c r="H53">
        <f>INDEX('Mens All Events'!H$4:H$171,MATCH('Mens Ranks'!$A53,'Mens All Events'!$A$4:$A$171,0))</f>
        <v>182</v>
      </c>
      <c r="I53">
        <f>INDEX('Mens All Events'!I$4:I$171,MATCH('Mens Ranks'!$A53,'Mens All Events'!$A$4:$A$171,0))</f>
        <v>187</v>
      </c>
      <c r="J53">
        <f>INDEX('Mens All Events'!J$4:J$171,MATCH('Mens Ranks'!$A53,'Mens All Events'!$A$4:$A$171,0))</f>
        <v>236</v>
      </c>
      <c r="K53">
        <f>INDEX('Mens All Events'!K$4:K$171,MATCH('Mens Ranks'!$A53,'Mens All Events'!$A$4:$A$171,0))</f>
        <v>183</v>
      </c>
      <c r="L53">
        <f>INDEX('Mens All Events'!L$4:L$171,MATCH('Mens Ranks'!$A53,'Mens All Events'!$A$4:$A$171,0))</f>
        <v>198</v>
      </c>
    </row>
    <row r="54" spans="1:12" ht="12.75">
      <c r="A54" s="123">
        <f t="shared" si="0"/>
        <v>51</v>
      </c>
      <c r="B54" t="str">
        <f ca="1">INDEX('Mens All Events'!B$4:B$171,MATCH('Mens Ranks'!$A54,'Mens All Events'!$A$4:$A$171,0))</f>
        <v>Kris Neill</v>
      </c>
      <c r="C54" t="str">
        <f>INDEX('Mens All Events'!C$4:C$171,MATCH('Mens Ranks'!$A54,'Mens All Events'!$A$4:$A$171,0))</f>
        <v>Missouri Western State</v>
      </c>
      <c r="D54">
        <f>INDEX('Mens All Events'!D$4:D$171,MATCH('Mens Ranks'!$A54,'Mens All Events'!$A$4:$A$171,0))</f>
        <v>984</v>
      </c>
      <c r="E54">
        <f>INDEX('Mens All Events'!E$4:E$171,MATCH('Mens Ranks'!$A54,'Mens All Events'!$A$4:$A$171,0))</f>
        <v>6</v>
      </c>
      <c r="F54">
        <f>INDEX('Mens All Events'!F$4:F$171,MATCH('Mens Ranks'!$A54,'Mens All Events'!$A$4:$A$171,0))</f>
        <v>164</v>
      </c>
      <c r="G54">
        <f>INDEX('Mens All Events'!G$4:G$171,MATCH('Mens Ranks'!$A54,'Mens All Events'!$A$4:$A$171,0))</f>
        <v>151</v>
      </c>
      <c r="H54">
        <f>INDEX('Mens All Events'!H$4:H$171,MATCH('Mens Ranks'!$A54,'Mens All Events'!$A$4:$A$171,0))</f>
        <v>198</v>
      </c>
      <c r="I54">
        <f>INDEX('Mens All Events'!I$4:I$171,MATCH('Mens Ranks'!$A54,'Mens All Events'!$A$4:$A$171,0))</f>
        <v>203</v>
      </c>
      <c r="J54">
        <f>INDEX('Mens All Events'!J$4:J$171,MATCH('Mens Ranks'!$A54,'Mens All Events'!$A$4:$A$171,0))</f>
        <v>148</v>
      </c>
      <c r="K54">
        <f>INDEX('Mens All Events'!K$4:K$171,MATCH('Mens Ranks'!$A54,'Mens All Events'!$A$4:$A$171,0))</f>
        <v>135</v>
      </c>
      <c r="L54">
        <f>INDEX('Mens All Events'!L$4:L$171,MATCH('Mens Ranks'!$A54,'Mens All Events'!$A$4:$A$171,0))</f>
        <v>149</v>
      </c>
    </row>
    <row r="55" spans="1:12" ht="12.75">
      <c r="A55" s="123">
        <f t="shared" si="0"/>
        <v>52</v>
      </c>
      <c r="B55" t="str">
        <f ca="1">INDEX('Mens All Events'!B$4:B$171,MATCH('Mens Ranks'!$A55,'Mens All Events'!$A$4:$A$171,0))</f>
        <v>Dan Popelka</v>
      </c>
      <c r="C55" t="str">
        <f>INDEX('Mens All Events'!C$4:C$171,MATCH('Mens Ranks'!$A55,'Mens All Events'!$A$4:$A$171,0))</f>
        <v>University of Nebraska JV</v>
      </c>
      <c r="D55">
        <f>INDEX('Mens All Events'!D$4:D$171,MATCH('Mens Ranks'!$A55,'Mens All Events'!$A$4:$A$171,0))</f>
        <v>978</v>
      </c>
      <c r="E55">
        <f>INDEX('Mens All Events'!E$4:E$171,MATCH('Mens Ranks'!$A55,'Mens All Events'!$A$4:$A$171,0))</f>
        <v>6</v>
      </c>
      <c r="F55">
        <f>INDEX('Mens All Events'!F$4:F$171,MATCH('Mens Ranks'!$A55,'Mens All Events'!$A$4:$A$171,0))</f>
        <v>163</v>
      </c>
      <c r="G55">
        <f>INDEX('Mens All Events'!G$4:G$171,MATCH('Mens Ranks'!$A55,'Mens All Events'!$A$4:$A$171,0))</f>
        <v>175</v>
      </c>
      <c r="H55">
        <f>INDEX('Mens All Events'!H$4:H$171,MATCH('Mens Ranks'!$A55,'Mens All Events'!$A$4:$A$171,0))</f>
        <v>155</v>
      </c>
      <c r="I55">
        <f>INDEX('Mens All Events'!I$4:I$171,MATCH('Mens Ranks'!$A55,'Mens All Events'!$A$4:$A$171,0))</f>
        <v>152</v>
      </c>
      <c r="J55">
        <f>INDEX('Mens All Events'!J$4:J$171,MATCH('Mens Ranks'!$A55,'Mens All Events'!$A$4:$A$171,0))</f>
        <v>164</v>
      </c>
      <c r="K55">
        <f>INDEX('Mens All Events'!K$4:K$171,MATCH('Mens Ranks'!$A55,'Mens All Events'!$A$4:$A$171,0))</f>
        <v>162</v>
      </c>
      <c r="L55">
        <f>INDEX('Mens All Events'!L$4:L$171,MATCH('Mens Ranks'!$A55,'Mens All Events'!$A$4:$A$171,0))</f>
        <v>170</v>
      </c>
    </row>
    <row r="56" spans="1:12" ht="12.75">
      <c r="A56" s="123">
        <f t="shared" si="0"/>
        <v>53</v>
      </c>
      <c r="B56" t="str">
        <f ca="1">INDEX('Mens All Events'!B$4:B$171,MATCH('Mens Ranks'!$A56,'Mens All Events'!$A$4:$A$171,0))</f>
        <v>Rodell Smiley</v>
      </c>
      <c r="C56" t="str">
        <f>INDEX('Mens All Events'!C$4:C$171,MATCH('Mens Ranks'!$A56,'Mens All Events'!$A$4:$A$171,0))</f>
        <v>Central Oklahoma</v>
      </c>
      <c r="D56">
        <f>INDEX('Mens All Events'!D$4:D$171,MATCH('Mens Ranks'!$A56,'Mens All Events'!$A$4:$A$171,0))</f>
        <v>973</v>
      </c>
      <c r="E56">
        <f>INDEX('Mens All Events'!E$4:E$171,MATCH('Mens Ranks'!$A56,'Mens All Events'!$A$4:$A$171,0))</f>
        <v>6</v>
      </c>
      <c r="F56">
        <f>INDEX('Mens All Events'!F$4:F$171,MATCH('Mens Ranks'!$A56,'Mens All Events'!$A$4:$A$171,0))</f>
        <v>162.16666666666666</v>
      </c>
      <c r="G56">
        <f>INDEX('Mens All Events'!G$4:G$171,MATCH('Mens Ranks'!$A56,'Mens All Events'!$A$4:$A$171,0))</f>
        <v>145</v>
      </c>
      <c r="H56">
        <f>INDEX('Mens All Events'!H$4:H$171,MATCH('Mens Ranks'!$A56,'Mens All Events'!$A$4:$A$171,0))</f>
        <v>176</v>
      </c>
      <c r="I56">
        <f>INDEX('Mens All Events'!I$4:I$171,MATCH('Mens Ranks'!$A56,'Mens All Events'!$A$4:$A$171,0))</f>
        <v>162</v>
      </c>
      <c r="J56">
        <f>INDEX('Mens All Events'!J$4:J$171,MATCH('Mens Ranks'!$A56,'Mens All Events'!$A$4:$A$171,0))</f>
        <v>189</v>
      </c>
      <c r="K56">
        <f>INDEX('Mens All Events'!K$4:K$171,MATCH('Mens Ranks'!$A56,'Mens All Events'!$A$4:$A$171,0))</f>
        <v>155</v>
      </c>
      <c r="L56">
        <f>INDEX('Mens All Events'!L$4:L$171,MATCH('Mens Ranks'!$A56,'Mens All Events'!$A$4:$A$171,0))</f>
        <v>146</v>
      </c>
    </row>
    <row r="57" spans="1:12" ht="12.75">
      <c r="A57" s="123">
        <f t="shared" si="0"/>
        <v>54</v>
      </c>
      <c r="B57" t="str">
        <f ca="1">INDEX('Mens All Events'!B$4:B$171,MATCH('Mens Ranks'!$A57,'Mens All Events'!$A$4:$A$171,0))</f>
        <v>Marcel Mullen</v>
      </c>
      <c r="C57" t="str">
        <f>INDEX('Mens All Events'!C$4:C$171,MATCH('Mens Ranks'!$A57,'Mens All Events'!$A$4:$A$171,0))</f>
        <v>Hastings College</v>
      </c>
      <c r="D57">
        <f>INDEX('Mens All Events'!D$4:D$171,MATCH('Mens Ranks'!$A57,'Mens All Events'!$A$4:$A$171,0))</f>
        <v>969</v>
      </c>
      <c r="E57">
        <f>INDEX('Mens All Events'!E$4:E$171,MATCH('Mens Ranks'!$A57,'Mens All Events'!$A$4:$A$171,0))</f>
        <v>5</v>
      </c>
      <c r="F57">
        <f>INDEX('Mens All Events'!F$4:F$171,MATCH('Mens Ranks'!$A57,'Mens All Events'!$A$4:$A$171,0))</f>
        <v>193.8</v>
      </c>
      <c r="G57">
        <f>INDEX('Mens All Events'!G$4:G$171,MATCH('Mens Ranks'!$A57,'Mens All Events'!$A$4:$A$171,0))</f>
        <v>222</v>
      </c>
      <c r="H57">
        <f>INDEX('Mens All Events'!H$4:H$171,MATCH('Mens Ranks'!$A57,'Mens All Events'!$A$4:$A$171,0))</f>
        <v>177</v>
      </c>
      <c r="I57">
        <f>INDEX('Mens All Events'!I$4:I$171,MATCH('Mens Ranks'!$A57,'Mens All Events'!$A$4:$A$171,0))</f>
        <v>203</v>
      </c>
      <c r="J57">
        <f>INDEX('Mens All Events'!J$4:J$171,MATCH('Mens Ranks'!$A57,'Mens All Events'!$A$4:$A$171,0))</f>
        <v>159</v>
      </c>
      <c r="K57">
        <f>INDEX('Mens All Events'!K$4:K$171,MATCH('Mens Ranks'!$A57,'Mens All Events'!$A$4:$A$171,0))</f>
        <v>0</v>
      </c>
      <c r="L57">
        <f>INDEX('Mens All Events'!L$4:L$171,MATCH('Mens Ranks'!$A57,'Mens All Events'!$A$4:$A$171,0))</f>
        <v>208</v>
      </c>
    </row>
    <row r="58" spans="1:12" ht="12.75">
      <c r="A58" s="123">
        <f t="shared" si="0"/>
        <v>55</v>
      </c>
      <c r="B58" t="str">
        <f ca="1">INDEX('Mens All Events'!B$4:B$171,MATCH('Mens Ranks'!$A58,'Mens All Events'!$A$4:$A$171,0))</f>
        <v>Tanner Wichmann</v>
      </c>
      <c r="C58" t="str">
        <f>INDEX('Mens All Events'!C$4:C$171,MATCH('Mens Ranks'!$A58,'Mens All Events'!$A$4:$A$171,0))</f>
        <v>Ottawa University JV</v>
      </c>
      <c r="D58">
        <f>INDEX('Mens All Events'!D$4:D$171,MATCH('Mens Ranks'!$A58,'Mens All Events'!$A$4:$A$171,0))</f>
        <v>961</v>
      </c>
      <c r="E58">
        <f>INDEX('Mens All Events'!E$4:E$171,MATCH('Mens Ranks'!$A58,'Mens All Events'!$A$4:$A$171,0))</f>
        <v>6</v>
      </c>
      <c r="F58">
        <f>INDEX('Mens All Events'!F$4:F$171,MATCH('Mens Ranks'!$A58,'Mens All Events'!$A$4:$A$171,0))</f>
        <v>160.16666666666666</v>
      </c>
      <c r="G58">
        <f>INDEX('Mens All Events'!G$4:G$171,MATCH('Mens Ranks'!$A58,'Mens All Events'!$A$4:$A$171,0))</f>
        <v>142</v>
      </c>
      <c r="H58">
        <f>INDEX('Mens All Events'!H$4:H$171,MATCH('Mens Ranks'!$A58,'Mens All Events'!$A$4:$A$171,0))</f>
        <v>191</v>
      </c>
      <c r="I58">
        <f>INDEX('Mens All Events'!I$4:I$171,MATCH('Mens Ranks'!$A58,'Mens All Events'!$A$4:$A$171,0))</f>
        <v>170</v>
      </c>
      <c r="J58">
        <f>INDEX('Mens All Events'!J$4:J$171,MATCH('Mens Ranks'!$A58,'Mens All Events'!$A$4:$A$171,0))</f>
        <v>145</v>
      </c>
      <c r="K58">
        <f>INDEX('Mens All Events'!K$4:K$171,MATCH('Mens Ranks'!$A58,'Mens All Events'!$A$4:$A$171,0))</f>
        <v>162</v>
      </c>
      <c r="L58">
        <f>INDEX('Mens All Events'!L$4:L$171,MATCH('Mens Ranks'!$A58,'Mens All Events'!$A$4:$A$171,0))</f>
        <v>151</v>
      </c>
    </row>
    <row r="59" spans="1:12" ht="12.75">
      <c r="A59" s="123">
        <f t="shared" si="0"/>
        <v>56</v>
      </c>
      <c r="B59" t="str">
        <f ca="1">INDEX('Mens All Events'!B$4:B$171,MATCH('Mens Ranks'!$A59,'Mens All Events'!$A$4:$A$171,0))</f>
        <v>Dom Phillips</v>
      </c>
      <c r="C59" t="str">
        <f>INDEX('Mens All Events'!C$4:C$171,MATCH('Mens Ranks'!$A59,'Mens All Events'!$A$4:$A$171,0))</f>
        <v>Ottawa University</v>
      </c>
      <c r="D59">
        <f>INDEX('Mens All Events'!D$4:D$171,MATCH('Mens Ranks'!$A59,'Mens All Events'!$A$4:$A$171,0))</f>
        <v>943</v>
      </c>
      <c r="E59">
        <f>INDEX('Mens All Events'!E$4:E$171,MATCH('Mens Ranks'!$A59,'Mens All Events'!$A$4:$A$171,0))</f>
        <v>6</v>
      </c>
      <c r="F59">
        <f>INDEX('Mens All Events'!F$4:F$171,MATCH('Mens Ranks'!$A59,'Mens All Events'!$A$4:$A$171,0))</f>
        <v>157.16666666666666</v>
      </c>
      <c r="G59">
        <f>INDEX('Mens All Events'!G$4:G$171,MATCH('Mens Ranks'!$A59,'Mens All Events'!$A$4:$A$171,0))</f>
        <v>162</v>
      </c>
      <c r="H59">
        <f>INDEX('Mens All Events'!H$4:H$171,MATCH('Mens Ranks'!$A59,'Mens All Events'!$A$4:$A$171,0))</f>
        <v>175</v>
      </c>
      <c r="I59">
        <f>INDEX('Mens All Events'!I$4:I$171,MATCH('Mens Ranks'!$A59,'Mens All Events'!$A$4:$A$171,0))</f>
        <v>172</v>
      </c>
      <c r="J59">
        <f>INDEX('Mens All Events'!J$4:J$171,MATCH('Mens Ranks'!$A59,'Mens All Events'!$A$4:$A$171,0))</f>
        <v>141</v>
      </c>
      <c r="K59">
        <f>INDEX('Mens All Events'!K$4:K$171,MATCH('Mens Ranks'!$A59,'Mens All Events'!$A$4:$A$171,0))</f>
        <v>148</v>
      </c>
      <c r="L59">
        <f>INDEX('Mens All Events'!L$4:L$171,MATCH('Mens Ranks'!$A59,'Mens All Events'!$A$4:$A$171,0))</f>
        <v>145</v>
      </c>
    </row>
    <row r="60" spans="1:12" ht="12.75">
      <c r="A60" s="123">
        <f t="shared" si="0"/>
        <v>57</v>
      </c>
      <c r="B60" t="str">
        <f ca="1">INDEX('Mens All Events'!B$4:B$171,MATCH('Mens Ranks'!$A60,'Mens All Events'!$A$4:$A$171,0))</f>
        <v>Rusty Johnston</v>
      </c>
      <c r="C60" t="str">
        <f>INDEX('Mens All Events'!C$4:C$171,MATCH('Mens Ranks'!$A60,'Mens All Events'!$A$4:$A$171,0))</f>
        <v>West Texas AM</v>
      </c>
      <c r="D60">
        <f>INDEX('Mens All Events'!D$4:D$171,MATCH('Mens Ranks'!$A60,'Mens All Events'!$A$4:$A$171,0))</f>
        <v>942</v>
      </c>
      <c r="E60">
        <f>INDEX('Mens All Events'!E$4:E$171,MATCH('Mens Ranks'!$A60,'Mens All Events'!$A$4:$A$171,0))</f>
        <v>5</v>
      </c>
      <c r="F60">
        <f>INDEX('Mens All Events'!F$4:F$171,MATCH('Mens Ranks'!$A60,'Mens All Events'!$A$4:$A$171,0))</f>
        <v>188.4</v>
      </c>
      <c r="G60">
        <f>INDEX('Mens All Events'!G$4:G$171,MATCH('Mens Ranks'!$A60,'Mens All Events'!$A$4:$A$171,0))</f>
        <v>0</v>
      </c>
      <c r="H60">
        <f>INDEX('Mens All Events'!H$4:H$171,MATCH('Mens Ranks'!$A60,'Mens All Events'!$A$4:$A$171,0))</f>
        <v>178</v>
      </c>
      <c r="I60">
        <f>INDEX('Mens All Events'!I$4:I$171,MATCH('Mens Ranks'!$A60,'Mens All Events'!$A$4:$A$171,0))</f>
        <v>202</v>
      </c>
      <c r="J60">
        <f>INDEX('Mens All Events'!J$4:J$171,MATCH('Mens Ranks'!$A60,'Mens All Events'!$A$4:$A$171,0))</f>
        <v>178</v>
      </c>
      <c r="K60">
        <f>INDEX('Mens All Events'!K$4:K$171,MATCH('Mens Ranks'!$A60,'Mens All Events'!$A$4:$A$171,0))</f>
        <v>174</v>
      </c>
      <c r="L60">
        <f>INDEX('Mens All Events'!L$4:L$171,MATCH('Mens Ranks'!$A60,'Mens All Events'!$A$4:$A$171,0))</f>
        <v>210</v>
      </c>
    </row>
    <row r="61" spans="1:12" ht="12.75">
      <c r="A61" s="123">
        <f t="shared" si="0"/>
        <v>58</v>
      </c>
      <c r="B61" t="str">
        <f ca="1">INDEX('Mens All Events'!B$4:B$171,MATCH('Mens Ranks'!$A61,'Mens All Events'!$A$4:$A$171,0))</f>
        <v>Landon Rodabaugh</v>
      </c>
      <c r="C61" t="str">
        <f>INDEX('Mens All Events'!C$4:C$171,MATCH('Mens Ranks'!$A61,'Mens All Events'!$A$4:$A$171,0))</f>
        <v>Hastings College</v>
      </c>
      <c r="D61">
        <f>INDEX('Mens All Events'!D$4:D$171,MATCH('Mens Ranks'!$A61,'Mens All Events'!$A$4:$A$171,0))</f>
        <v>938</v>
      </c>
      <c r="E61">
        <f>INDEX('Mens All Events'!E$4:E$171,MATCH('Mens Ranks'!$A61,'Mens All Events'!$A$4:$A$171,0))</f>
        <v>5</v>
      </c>
      <c r="F61">
        <f>INDEX('Mens All Events'!F$4:F$171,MATCH('Mens Ranks'!$A61,'Mens All Events'!$A$4:$A$171,0))</f>
        <v>187.6</v>
      </c>
      <c r="G61">
        <f>INDEX('Mens All Events'!G$4:G$171,MATCH('Mens Ranks'!$A61,'Mens All Events'!$A$4:$A$171,0))</f>
        <v>0</v>
      </c>
      <c r="H61">
        <f>INDEX('Mens All Events'!H$4:H$171,MATCH('Mens Ranks'!$A61,'Mens All Events'!$A$4:$A$171,0))</f>
        <v>157</v>
      </c>
      <c r="I61">
        <f>INDEX('Mens All Events'!I$4:I$171,MATCH('Mens Ranks'!$A61,'Mens All Events'!$A$4:$A$171,0))</f>
        <v>184</v>
      </c>
      <c r="J61">
        <f>INDEX('Mens All Events'!J$4:J$171,MATCH('Mens Ranks'!$A61,'Mens All Events'!$A$4:$A$171,0))</f>
        <v>194</v>
      </c>
      <c r="K61">
        <f>INDEX('Mens All Events'!K$4:K$171,MATCH('Mens Ranks'!$A61,'Mens All Events'!$A$4:$A$171,0))</f>
        <v>203</v>
      </c>
      <c r="L61">
        <f>INDEX('Mens All Events'!L$4:L$171,MATCH('Mens Ranks'!$A61,'Mens All Events'!$A$4:$A$171,0))</f>
        <v>200</v>
      </c>
    </row>
    <row r="62" spans="1:12" ht="12.75">
      <c r="A62" s="123">
        <f t="shared" si="0"/>
        <v>59</v>
      </c>
      <c r="B62" t="str">
        <f ca="1">INDEX('Mens All Events'!B$4:B$171,MATCH('Mens Ranks'!$A62,'Mens All Events'!$A$4:$A$171,0))</f>
        <v>Edward Herrera</v>
      </c>
      <c r="C62" t="str">
        <f>INDEX('Mens All Events'!C$4:C$171,MATCH('Mens Ranks'!$A62,'Mens All Events'!$A$4:$A$171,0))</f>
        <v>Culver-Stockton College JV</v>
      </c>
      <c r="D62">
        <f>INDEX('Mens All Events'!D$4:D$171,MATCH('Mens Ranks'!$A62,'Mens All Events'!$A$4:$A$171,0))</f>
        <v>937</v>
      </c>
      <c r="E62">
        <f>INDEX('Mens All Events'!E$4:E$171,MATCH('Mens Ranks'!$A62,'Mens All Events'!$A$4:$A$171,0))</f>
        <v>5</v>
      </c>
      <c r="F62">
        <f>INDEX('Mens All Events'!F$4:F$171,MATCH('Mens Ranks'!$A62,'Mens All Events'!$A$4:$A$171,0))</f>
        <v>187.4</v>
      </c>
      <c r="G62">
        <f>INDEX('Mens All Events'!G$4:G$171,MATCH('Mens Ranks'!$A62,'Mens All Events'!$A$4:$A$171,0))</f>
        <v>204</v>
      </c>
      <c r="H62">
        <f>INDEX('Mens All Events'!H$4:H$171,MATCH('Mens Ranks'!$A62,'Mens All Events'!$A$4:$A$171,0))</f>
        <v>144</v>
      </c>
      <c r="I62">
        <f>INDEX('Mens All Events'!I$4:I$171,MATCH('Mens Ranks'!$A62,'Mens All Events'!$A$4:$A$171,0))</f>
        <v>0</v>
      </c>
      <c r="J62">
        <f>INDEX('Mens All Events'!J$4:J$171,MATCH('Mens Ranks'!$A62,'Mens All Events'!$A$4:$A$171,0))</f>
        <v>173</v>
      </c>
      <c r="K62">
        <f>INDEX('Mens All Events'!K$4:K$171,MATCH('Mens Ranks'!$A62,'Mens All Events'!$A$4:$A$171,0))</f>
        <v>220</v>
      </c>
      <c r="L62">
        <f>INDEX('Mens All Events'!L$4:L$171,MATCH('Mens Ranks'!$A62,'Mens All Events'!$A$4:$A$171,0))</f>
        <v>196</v>
      </c>
    </row>
    <row r="63" spans="1:12" ht="12.75">
      <c r="A63" s="123">
        <f t="shared" si="0"/>
        <v>60</v>
      </c>
      <c r="B63" t="str">
        <f ca="1">INDEX('Mens All Events'!B$4:B$171,MATCH('Mens Ranks'!$A63,'Mens All Events'!$A$4:$A$171,0))</f>
        <v>Nathan Bass</v>
      </c>
      <c r="C63" t="str">
        <f>INDEX('Mens All Events'!C$4:C$171,MATCH('Mens Ranks'!$A63,'Mens All Events'!$A$4:$A$171,0))</f>
        <v>Iowa State University JV</v>
      </c>
      <c r="D63">
        <f>INDEX('Mens All Events'!D$4:D$171,MATCH('Mens Ranks'!$A63,'Mens All Events'!$A$4:$A$171,0))</f>
        <v>936</v>
      </c>
      <c r="E63">
        <f>INDEX('Mens All Events'!E$4:E$171,MATCH('Mens Ranks'!$A63,'Mens All Events'!$A$4:$A$171,0))</f>
        <v>6</v>
      </c>
      <c r="F63">
        <f>INDEX('Mens All Events'!F$4:F$171,MATCH('Mens Ranks'!$A63,'Mens All Events'!$A$4:$A$171,0))</f>
        <v>156</v>
      </c>
      <c r="G63">
        <f>INDEX('Mens All Events'!G$4:G$171,MATCH('Mens Ranks'!$A63,'Mens All Events'!$A$4:$A$171,0))</f>
        <v>188</v>
      </c>
      <c r="H63">
        <f>INDEX('Mens All Events'!H$4:H$171,MATCH('Mens Ranks'!$A63,'Mens All Events'!$A$4:$A$171,0))</f>
        <v>148</v>
      </c>
      <c r="I63">
        <f>INDEX('Mens All Events'!I$4:I$171,MATCH('Mens Ranks'!$A63,'Mens All Events'!$A$4:$A$171,0))</f>
        <v>178</v>
      </c>
      <c r="J63">
        <f>INDEX('Mens All Events'!J$4:J$171,MATCH('Mens Ranks'!$A63,'Mens All Events'!$A$4:$A$171,0))</f>
        <v>137</v>
      </c>
      <c r="K63">
        <f>INDEX('Mens All Events'!K$4:K$171,MATCH('Mens Ranks'!$A63,'Mens All Events'!$A$4:$A$171,0))</f>
        <v>144</v>
      </c>
      <c r="L63">
        <f>INDEX('Mens All Events'!L$4:L$171,MATCH('Mens Ranks'!$A63,'Mens All Events'!$A$4:$A$171,0))</f>
        <v>141</v>
      </c>
    </row>
    <row r="64" spans="1:12" ht="12.75">
      <c r="A64" s="123">
        <f t="shared" si="0"/>
        <v>61</v>
      </c>
      <c r="B64" t="str">
        <f ca="1">INDEX('Mens All Events'!B$4:B$171,MATCH('Mens Ranks'!$A64,'Mens All Events'!$A$4:$A$171,0))</f>
        <v>Kelly Blecke</v>
      </c>
      <c r="C64" t="str">
        <f>INDEX('Mens All Events'!C$4:C$171,MATCH('Mens Ranks'!$A64,'Mens All Events'!$A$4:$A$171,0))</f>
        <v>University of Nebraska JV</v>
      </c>
      <c r="D64">
        <f>INDEX('Mens All Events'!D$4:D$171,MATCH('Mens Ranks'!$A64,'Mens All Events'!$A$4:$A$171,0))</f>
        <v>930</v>
      </c>
      <c r="E64">
        <f>INDEX('Mens All Events'!E$4:E$171,MATCH('Mens Ranks'!$A64,'Mens All Events'!$A$4:$A$171,0))</f>
        <v>6</v>
      </c>
      <c r="F64">
        <f>INDEX('Mens All Events'!F$4:F$171,MATCH('Mens Ranks'!$A64,'Mens All Events'!$A$4:$A$171,0))</f>
        <v>155</v>
      </c>
      <c r="G64">
        <f>INDEX('Mens All Events'!G$4:G$171,MATCH('Mens Ranks'!$A64,'Mens All Events'!$A$4:$A$171,0))</f>
        <v>161</v>
      </c>
      <c r="H64">
        <f>INDEX('Mens All Events'!H$4:H$171,MATCH('Mens Ranks'!$A64,'Mens All Events'!$A$4:$A$171,0))</f>
        <v>180</v>
      </c>
      <c r="I64">
        <f>INDEX('Mens All Events'!I$4:I$171,MATCH('Mens Ranks'!$A64,'Mens All Events'!$A$4:$A$171,0))</f>
        <v>152</v>
      </c>
      <c r="J64">
        <f>INDEX('Mens All Events'!J$4:J$171,MATCH('Mens Ranks'!$A64,'Mens All Events'!$A$4:$A$171,0))</f>
        <v>173</v>
      </c>
      <c r="K64">
        <f>INDEX('Mens All Events'!K$4:K$171,MATCH('Mens Ranks'!$A64,'Mens All Events'!$A$4:$A$171,0))</f>
        <v>116</v>
      </c>
      <c r="L64">
        <f>INDEX('Mens All Events'!L$4:L$171,MATCH('Mens Ranks'!$A64,'Mens All Events'!$A$4:$A$171,0))</f>
        <v>148</v>
      </c>
    </row>
    <row r="65" spans="1:12" ht="12.75">
      <c r="A65" s="123">
        <f t="shared" si="0"/>
        <v>62</v>
      </c>
      <c r="B65" t="str">
        <f ca="1">INDEX('Mens All Events'!B$4:B$171,MATCH('Mens Ranks'!$A65,'Mens All Events'!$A$4:$A$171,0))</f>
        <v>Trenton Johnston</v>
      </c>
      <c r="C65" t="str">
        <f>INDEX('Mens All Events'!C$4:C$171,MATCH('Mens Ranks'!$A65,'Mens All Events'!$A$4:$A$171,0))</f>
        <v>Hastings College JV</v>
      </c>
      <c r="D65">
        <f>INDEX('Mens All Events'!D$4:D$171,MATCH('Mens Ranks'!$A65,'Mens All Events'!$A$4:$A$171,0))</f>
        <v>928</v>
      </c>
      <c r="E65">
        <f>INDEX('Mens All Events'!E$4:E$171,MATCH('Mens Ranks'!$A65,'Mens All Events'!$A$4:$A$171,0))</f>
        <v>5</v>
      </c>
      <c r="F65">
        <f>INDEX('Mens All Events'!F$4:F$171,MATCH('Mens Ranks'!$A65,'Mens All Events'!$A$4:$A$171,0))</f>
        <v>185.6</v>
      </c>
      <c r="G65">
        <f>INDEX('Mens All Events'!G$4:G$171,MATCH('Mens Ranks'!$A65,'Mens All Events'!$A$4:$A$171,0))</f>
        <v>194</v>
      </c>
      <c r="H65">
        <f>INDEX('Mens All Events'!H$4:H$171,MATCH('Mens Ranks'!$A65,'Mens All Events'!$A$4:$A$171,0))</f>
        <v>193</v>
      </c>
      <c r="I65">
        <f>INDEX('Mens All Events'!I$4:I$171,MATCH('Mens Ranks'!$A65,'Mens All Events'!$A$4:$A$171,0))</f>
        <v>190</v>
      </c>
      <c r="J65">
        <f>INDEX('Mens All Events'!J$4:J$171,MATCH('Mens Ranks'!$A65,'Mens All Events'!$A$4:$A$171,0))</f>
        <v>199</v>
      </c>
      <c r="K65">
        <f>INDEX('Mens All Events'!K$4:K$171,MATCH('Mens Ranks'!$A65,'Mens All Events'!$A$4:$A$171,0))</f>
        <v>152</v>
      </c>
      <c r="L65">
        <f>INDEX('Mens All Events'!L$4:L$171,MATCH('Mens Ranks'!$A65,'Mens All Events'!$A$4:$A$171,0))</f>
        <v>0</v>
      </c>
    </row>
    <row r="66" spans="1:12" ht="12.75">
      <c r="A66" s="123">
        <f t="shared" si="0"/>
        <v>63</v>
      </c>
      <c r="B66" t="str">
        <f ca="1">INDEX('Mens All Events'!B$4:B$171,MATCH('Mens Ranks'!$A66,'Mens All Events'!$A$4:$A$171,0))</f>
        <v>Riley Johnson</v>
      </c>
      <c r="C66" t="str">
        <f>INDEX('Mens All Events'!C$4:C$171,MATCH('Mens Ranks'!$A66,'Mens All Events'!$A$4:$A$171,0))</f>
        <v>Hastings College</v>
      </c>
      <c r="D66">
        <f>INDEX('Mens All Events'!D$4:D$171,MATCH('Mens Ranks'!$A66,'Mens All Events'!$A$4:$A$171,0))</f>
        <v>923</v>
      </c>
      <c r="E66">
        <f>INDEX('Mens All Events'!E$4:E$171,MATCH('Mens Ranks'!$A66,'Mens All Events'!$A$4:$A$171,0))</f>
        <v>5</v>
      </c>
      <c r="F66">
        <f>INDEX('Mens All Events'!F$4:F$171,MATCH('Mens Ranks'!$A66,'Mens All Events'!$A$4:$A$171,0))</f>
        <v>184.6</v>
      </c>
      <c r="G66">
        <f>INDEX('Mens All Events'!G$4:G$171,MATCH('Mens Ranks'!$A66,'Mens All Events'!$A$4:$A$171,0))</f>
        <v>141</v>
      </c>
      <c r="H66">
        <f>INDEX('Mens All Events'!H$4:H$171,MATCH('Mens Ranks'!$A66,'Mens All Events'!$A$4:$A$171,0))</f>
        <v>0</v>
      </c>
      <c r="I66">
        <f>INDEX('Mens All Events'!I$4:I$171,MATCH('Mens Ranks'!$A66,'Mens All Events'!$A$4:$A$171,0))</f>
        <v>175</v>
      </c>
      <c r="J66">
        <f>INDEX('Mens All Events'!J$4:J$171,MATCH('Mens Ranks'!$A66,'Mens All Events'!$A$4:$A$171,0))</f>
        <v>202</v>
      </c>
      <c r="K66">
        <f>INDEX('Mens All Events'!K$4:K$171,MATCH('Mens Ranks'!$A66,'Mens All Events'!$A$4:$A$171,0))</f>
        <v>192</v>
      </c>
      <c r="L66">
        <f>INDEX('Mens All Events'!L$4:L$171,MATCH('Mens Ranks'!$A66,'Mens All Events'!$A$4:$A$171,0))</f>
        <v>213</v>
      </c>
    </row>
    <row r="67" spans="1:12" ht="12.75">
      <c r="A67" s="123">
        <f t="shared" si="0"/>
        <v>64</v>
      </c>
      <c r="B67" t="str">
        <f ca="1">INDEX('Mens All Events'!B$4:B$171,MATCH('Mens Ranks'!$A67,'Mens All Events'!$A$4:$A$171,0))</f>
        <v>Corey Baker </v>
      </c>
      <c r="C67" t="str">
        <f>INDEX('Mens All Events'!C$4:C$171,MATCH('Mens Ranks'!$A67,'Mens All Events'!$A$4:$A$171,0))</f>
        <v>Western Illinois University</v>
      </c>
      <c r="D67">
        <f>INDEX('Mens All Events'!D$4:D$171,MATCH('Mens Ranks'!$A67,'Mens All Events'!$A$4:$A$171,0))</f>
        <v>920</v>
      </c>
      <c r="E67">
        <f>INDEX('Mens All Events'!E$4:E$171,MATCH('Mens Ranks'!$A67,'Mens All Events'!$A$4:$A$171,0))</f>
        <v>5</v>
      </c>
      <c r="F67">
        <f>INDEX('Mens All Events'!F$4:F$171,MATCH('Mens Ranks'!$A67,'Mens All Events'!$A$4:$A$171,0))</f>
        <v>184</v>
      </c>
      <c r="G67">
        <f>INDEX('Mens All Events'!G$4:G$171,MATCH('Mens Ranks'!$A67,'Mens All Events'!$A$4:$A$171,0))</f>
        <v>200</v>
      </c>
      <c r="H67">
        <f>INDEX('Mens All Events'!H$4:H$171,MATCH('Mens Ranks'!$A67,'Mens All Events'!$A$4:$A$171,0))</f>
        <v>231</v>
      </c>
      <c r="I67">
        <f>INDEX('Mens All Events'!I$4:I$171,MATCH('Mens Ranks'!$A67,'Mens All Events'!$A$4:$A$171,0))</f>
        <v>189</v>
      </c>
      <c r="J67">
        <f>INDEX('Mens All Events'!J$4:J$171,MATCH('Mens Ranks'!$A67,'Mens All Events'!$A$4:$A$171,0))</f>
        <v>144</v>
      </c>
      <c r="K67">
        <f>INDEX('Mens All Events'!K$4:K$171,MATCH('Mens Ranks'!$A67,'Mens All Events'!$A$4:$A$171,0))</f>
        <v>156</v>
      </c>
      <c r="L67">
        <f>INDEX('Mens All Events'!L$4:L$171,MATCH('Mens Ranks'!$A67,'Mens All Events'!$A$4:$A$171,0))</f>
        <v>0</v>
      </c>
    </row>
    <row r="68" spans="1:12" ht="12.75">
      <c r="A68" s="123">
        <f t="shared" si="0"/>
        <v>65</v>
      </c>
      <c r="B68" t="str">
        <f ca="1">INDEX('Mens All Events'!B$4:B$171,MATCH('Mens Ranks'!$A68,'Mens All Events'!$A$4:$A$171,0))</f>
        <v>Matt Hoffman</v>
      </c>
      <c r="C68" t="str">
        <f>INDEX('Mens All Events'!C$4:C$171,MATCH('Mens Ranks'!$A68,'Mens All Events'!$A$4:$A$171,0))</f>
        <v>West Texas AM</v>
      </c>
      <c r="D68">
        <f>INDEX('Mens All Events'!D$4:D$171,MATCH('Mens Ranks'!$A68,'Mens All Events'!$A$4:$A$171,0))</f>
        <v>917</v>
      </c>
      <c r="E68">
        <f>INDEX('Mens All Events'!E$4:E$171,MATCH('Mens Ranks'!$A68,'Mens All Events'!$A$4:$A$171,0))</f>
        <v>5</v>
      </c>
      <c r="F68">
        <f>INDEX('Mens All Events'!F$4:F$171,MATCH('Mens Ranks'!$A68,'Mens All Events'!$A$4:$A$171,0))</f>
        <v>183.4</v>
      </c>
      <c r="G68">
        <f>INDEX('Mens All Events'!G$4:G$171,MATCH('Mens Ranks'!$A68,'Mens All Events'!$A$4:$A$171,0))</f>
        <v>0</v>
      </c>
      <c r="H68">
        <f>INDEX('Mens All Events'!H$4:H$171,MATCH('Mens Ranks'!$A68,'Mens All Events'!$A$4:$A$171,0))</f>
        <v>179</v>
      </c>
      <c r="I68">
        <f>INDEX('Mens All Events'!I$4:I$171,MATCH('Mens Ranks'!$A68,'Mens All Events'!$A$4:$A$171,0))</f>
        <v>226</v>
      </c>
      <c r="J68">
        <f>INDEX('Mens All Events'!J$4:J$171,MATCH('Mens Ranks'!$A68,'Mens All Events'!$A$4:$A$171,0))</f>
        <v>181</v>
      </c>
      <c r="K68">
        <f>INDEX('Mens All Events'!K$4:K$171,MATCH('Mens Ranks'!$A68,'Mens All Events'!$A$4:$A$171,0))</f>
        <v>163</v>
      </c>
      <c r="L68">
        <f>INDEX('Mens All Events'!L$4:L$171,MATCH('Mens Ranks'!$A68,'Mens All Events'!$A$4:$A$171,0))</f>
        <v>168</v>
      </c>
    </row>
    <row r="69" spans="1:12" ht="12.75">
      <c r="A69" s="123">
        <f t="shared" si="0"/>
        <v>66</v>
      </c>
      <c r="B69" t="str">
        <f ca="1">INDEX('Mens All Events'!B$4:B$171,MATCH('Mens Ranks'!$A69,'Mens All Events'!$A$4:$A$171,0))</f>
        <v>Evan Pitt</v>
      </c>
      <c r="C69" t="str">
        <f>INDEX('Mens All Events'!C$4:C$171,MATCH('Mens Ranks'!$A69,'Mens All Events'!$A$4:$A$171,0))</f>
        <v>Hastings College JV</v>
      </c>
      <c r="D69">
        <f>INDEX('Mens All Events'!D$4:D$171,MATCH('Mens Ranks'!$A69,'Mens All Events'!$A$4:$A$171,0))</f>
        <v>912</v>
      </c>
      <c r="E69">
        <f>INDEX('Mens All Events'!E$4:E$171,MATCH('Mens Ranks'!$A69,'Mens All Events'!$A$4:$A$171,0))</f>
        <v>5</v>
      </c>
      <c r="F69">
        <f>INDEX('Mens All Events'!F$4:F$171,MATCH('Mens Ranks'!$A69,'Mens All Events'!$A$4:$A$171,0))</f>
        <v>182.4</v>
      </c>
      <c r="G69">
        <f>INDEX('Mens All Events'!G$4:G$171,MATCH('Mens Ranks'!$A69,'Mens All Events'!$A$4:$A$171,0))</f>
        <v>206</v>
      </c>
      <c r="H69">
        <f>INDEX('Mens All Events'!H$4:H$171,MATCH('Mens Ranks'!$A69,'Mens All Events'!$A$4:$A$171,0))</f>
        <v>205</v>
      </c>
      <c r="I69">
        <f>INDEX('Mens All Events'!I$4:I$171,MATCH('Mens Ranks'!$A69,'Mens All Events'!$A$4:$A$171,0))</f>
        <v>164</v>
      </c>
      <c r="J69">
        <f>INDEX('Mens All Events'!J$4:J$171,MATCH('Mens Ranks'!$A69,'Mens All Events'!$A$4:$A$171,0))</f>
        <v>0</v>
      </c>
      <c r="K69">
        <f>INDEX('Mens All Events'!K$4:K$171,MATCH('Mens Ranks'!$A69,'Mens All Events'!$A$4:$A$171,0))</f>
        <v>170</v>
      </c>
      <c r="L69">
        <f>INDEX('Mens All Events'!L$4:L$171,MATCH('Mens Ranks'!$A69,'Mens All Events'!$A$4:$A$171,0))</f>
        <v>167</v>
      </c>
    </row>
    <row r="70" spans="1:12" ht="12.75">
      <c r="A70" s="123">
        <f aca="true" t="shared" si="1" ref="A70:A133">A69+1</f>
        <v>67</v>
      </c>
      <c r="B70" t="str">
        <f ca="1">INDEX('Mens All Events'!B$4:B$171,MATCH('Mens Ranks'!$A70,'Mens All Events'!$A$4:$A$171,0))</f>
        <v>Reid Miller</v>
      </c>
      <c r="C70" t="str">
        <f>INDEX('Mens All Events'!C$4:C$171,MATCH('Mens Ranks'!$A70,'Mens All Events'!$A$4:$A$171,0))</f>
        <v>Iowa State University JV</v>
      </c>
      <c r="D70">
        <f>INDEX('Mens All Events'!D$4:D$171,MATCH('Mens Ranks'!$A70,'Mens All Events'!$A$4:$A$171,0))</f>
        <v>907</v>
      </c>
      <c r="E70">
        <f>INDEX('Mens All Events'!E$4:E$171,MATCH('Mens Ranks'!$A70,'Mens All Events'!$A$4:$A$171,0))</f>
        <v>6</v>
      </c>
      <c r="F70">
        <f>INDEX('Mens All Events'!F$4:F$171,MATCH('Mens Ranks'!$A70,'Mens All Events'!$A$4:$A$171,0))</f>
        <v>151.16666666666666</v>
      </c>
      <c r="G70">
        <f>INDEX('Mens All Events'!G$4:G$171,MATCH('Mens Ranks'!$A70,'Mens All Events'!$A$4:$A$171,0))</f>
        <v>158</v>
      </c>
      <c r="H70">
        <f>INDEX('Mens All Events'!H$4:H$171,MATCH('Mens Ranks'!$A70,'Mens All Events'!$A$4:$A$171,0))</f>
        <v>189</v>
      </c>
      <c r="I70">
        <f>INDEX('Mens All Events'!I$4:I$171,MATCH('Mens Ranks'!$A70,'Mens All Events'!$A$4:$A$171,0))</f>
        <v>150</v>
      </c>
      <c r="J70">
        <f>INDEX('Mens All Events'!J$4:J$171,MATCH('Mens Ranks'!$A70,'Mens All Events'!$A$4:$A$171,0))</f>
        <v>163</v>
      </c>
      <c r="K70">
        <f>INDEX('Mens All Events'!K$4:K$171,MATCH('Mens Ranks'!$A70,'Mens All Events'!$A$4:$A$171,0))</f>
        <v>130</v>
      </c>
      <c r="L70">
        <f>INDEX('Mens All Events'!L$4:L$171,MATCH('Mens Ranks'!$A70,'Mens All Events'!$A$4:$A$171,0))</f>
        <v>117</v>
      </c>
    </row>
    <row r="71" spans="1:12" ht="12.75">
      <c r="A71" s="123">
        <f t="shared" si="1"/>
        <v>68</v>
      </c>
      <c r="B71" t="str">
        <f ca="1">INDEX('Mens All Events'!B$4:B$171,MATCH('Mens Ranks'!$A71,'Mens All Events'!$A$4:$A$171,0))</f>
        <v>Nate Parson</v>
      </c>
      <c r="C71" t="str">
        <f>INDEX('Mens All Events'!C$4:C$171,MATCH('Mens Ranks'!$A71,'Mens All Events'!$A$4:$A$171,0))</f>
        <v>University of Nebraska JV</v>
      </c>
      <c r="D71">
        <f>INDEX('Mens All Events'!D$4:D$171,MATCH('Mens Ranks'!$A71,'Mens All Events'!$A$4:$A$171,0))</f>
        <v>905</v>
      </c>
      <c r="E71">
        <f>INDEX('Mens All Events'!E$4:E$171,MATCH('Mens Ranks'!$A71,'Mens All Events'!$A$4:$A$171,0))</f>
        <v>6</v>
      </c>
      <c r="F71">
        <f>INDEX('Mens All Events'!F$4:F$171,MATCH('Mens Ranks'!$A71,'Mens All Events'!$A$4:$A$171,0))</f>
        <v>150.83333333333334</v>
      </c>
      <c r="G71">
        <f>INDEX('Mens All Events'!G$4:G$171,MATCH('Mens Ranks'!$A71,'Mens All Events'!$A$4:$A$171,0))</f>
        <v>139</v>
      </c>
      <c r="H71">
        <f>INDEX('Mens All Events'!H$4:H$171,MATCH('Mens Ranks'!$A71,'Mens All Events'!$A$4:$A$171,0))</f>
        <v>152</v>
      </c>
      <c r="I71">
        <f>INDEX('Mens All Events'!I$4:I$171,MATCH('Mens Ranks'!$A71,'Mens All Events'!$A$4:$A$171,0))</f>
        <v>178</v>
      </c>
      <c r="J71">
        <f>INDEX('Mens All Events'!J$4:J$171,MATCH('Mens Ranks'!$A71,'Mens All Events'!$A$4:$A$171,0))</f>
        <v>174</v>
      </c>
      <c r="K71">
        <f>INDEX('Mens All Events'!K$4:K$171,MATCH('Mens Ranks'!$A71,'Mens All Events'!$A$4:$A$171,0))</f>
        <v>134</v>
      </c>
      <c r="L71">
        <f>INDEX('Mens All Events'!L$4:L$171,MATCH('Mens Ranks'!$A71,'Mens All Events'!$A$4:$A$171,0))</f>
        <v>128</v>
      </c>
    </row>
    <row r="72" spans="1:12" ht="12.75">
      <c r="A72" s="123">
        <f t="shared" si="1"/>
        <v>69</v>
      </c>
      <c r="B72" t="str">
        <f ca="1">INDEX('Mens All Events'!B$4:B$171,MATCH('Mens Ranks'!$A72,'Mens All Events'!$A$4:$A$171,0))</f>
        <v>Brandon Freese</v>
      </c>
      <c r="C72" t="str">
        <f>INDEX('Mens All Events'!C$4:C$171,MATCH('Mens Ranks'!$A72,'Mens All Events'!$A$4:$A$171,0))</f>
        <v>Iowa Central Community College</v>
      </c>
      <c r="D72">
        <f>INDEX('Mens All Events'!D$4:D$171,MATCH('Mens Ranks'!$A72,'Mens All Events'!$A$4:$A$171,0))</f>
        <v>897</v>
      </c>
      <c r="E72">
        <f>INDEX('Mens All Events'!E$4:E$171,MATCH('Mens Ranks'!$A72,'Mens All Events'!$A$4:$A$171,0))</f>
        <v>5</v>
      </c>
      <c r="F72">
        <f>INDEX('Mens All Events'!F$4:F$171,MATCH('Mens Ranks'!$A72,'Mens All Events'!$A$4:$A$171,0))</f>
        <v>179.4</v>
      </c>
      <c r="G72">
        <f>INDEX('Mens All Events'!G$4:G$171,MATCH('Mens Ranks'!$A72,'Mens All Events'!$A$4:$A$171,0))</f>
        <v>219</v>
      </c>
      <c r="H72">
        <f>INDEX('Mens All Events'!H$4:H$171,MATCH('Mens Ranks'!$A72,'Mens All Events'!$A$4:$A$171,0))</f>
        <v>166</v>
      </c>
      <c r="I72">
        <f>INDEX('Mens All Events'!I$4:I$171,MATCH('Mens Ranks'!$A72,'Mens All Events'!$A$4:$A$171,0))</f>
        <v>172</v>
      </c>
      <c r="J72">
        <f>INDEX('Mens All Events'!J$4:J$171,MATCH('Mens Ranks'!$A72,'Mens All Events'!$A$4:$A$171,0))</f>
        <v>180</v>
      </c>
      <c r="K72">
        <f>INDEX('Mens All Events'!K$4:K$171,MATCH('Mens Ranks'!$A72,'Mens All Events'!$A$4:$A$171,0))</f>
        <v>160</v>
      </c>
      <c r="L72">
        <f>INDEX('Mens All Events'!L$4:L$171,MATCH('Mens Ranks'!$A72,'Mens All Events'!$A$4:$A$171,0))</f>
        <v>0</v>
      </c>
    </row>
    <row r="73" spans="1:12" ht="12.75">
      <c r="A73" s="123">
        <f t="shared" si="1"/>
        <v>70</v>
      </c>
      <c r="B73" t="str">
        <f ca="1">INDEX('Mens All Events'!B$4:B$171,MATCH('Mens Ranks'!$A73,'Mens All Events'!$A$4:$A$171,0))</f>
        <v>Danielle Austin</v>
      </c>
      <c r="C73" t="str">
        <f>INDEX('Mens All Events'!C$4:C$171,MATCH('Mens Ranks'!$A73,'Mens All Events'!$A$4:$A$171,0))</f>
        <v>Missouri Western State</v>
      </c>
      <c r="D73">
        <f>INDEX('Mens All Events'!D$4:D$171,MATCH('Mens Ranks'!$A73,'Mens All Events'!$A$4:$A$171,0))</f>
        <v>895</v>
      </c>
      <c r="E73">
        <f>INDEX('Mens All Events'!E$4:E$171,MATCH('Mens Ranks'!$A73,'Mens All Events'!$A$4:$A$171,0))</f>
        <v>6</v>
      </c>
      <c r="F73">
        <f>INDEX('Mens All Events'!F$4:F$171,MATCH('Mens Ranks'!$A73,'Mens All Events'!$A$4:$A$171,0))</f>
        <v>149.16666666666666</v>
      </c>
      <c r="G73">
        <f>INDEX('Mens All Events'!G$4:G$171,MATCH('Mens Ranks'!$A73,'Mens All Events'!$A$4:$A$171,0))</f>
        <v>173</v>
      </c>
      <c r="H73">
        <f>INDEX('Mens All Events'!H$4:H$171,MATCH('Mens Ranks'!$A73,'Mens All Events'!$A$4:$A$171,0))</f>
        <v>123</v>
      </c>
      <c r="I73">
        <f>INDEX('Mens All Events'!I$4:I$171,MATCH('Mens Ranks'!$A73,'Mens All Events'!$A$4:$A$171,0))</f>
        <v>160</v>
      </c>
      <c r="J73">
        <f>INDEX('Mens All Events'!J$4:J$171,MATCH('Mens Ranks'!$A73,'Mens All Events'!$A$4:$A$171,0))</f>
        <v>162</v>
      </c>
      <c r="K73">
        <f>INDEX('Mens All Events'!K$4:K$171,MATCH('Mens Ranks'!$A73,'Mens All Events'!$A$4:$A$171,0))</f>
        <v>153</v>
      </c>
      <c r="L73">
        <f>INDEX('Mens All Events'!L$4:L$171,MATCH('Mens Ranks'!$A73,'Mens All Events'!$A$4:$A$171,0))</f>
        <v>124</v>
      </c>
    </row>
    <row r="74" spans="1:12" ht="12.75">
      <c r="A74" s="123">
        <f t="shared" si="1"/>
        <v>71</v>
      </c>
      <c r="B74" t="str">
        <f ca="1">INDEX('Mens All Events'!B$4:B$171,MATCH('Mens Ranks'!$A74,'Mens All Events'!$A$4:$A$171,0))</f>
        <v>Tim Buck</v>
      </c>
      <c r="C74" t="str">
        <f>INDEX('Mens All Events'!C$4:C$171,MATCH('Mens Ranks'!$A74,'Mens All Events'!$A$4:$A$171,0))</f>
        <v>University of Nebraska JV</v>
      </c>
      <c r="D74">
        <f>INDEX('Mens All Events'!D$4:D$171,MATCH('Mens Ranks'!$A74,'Mens All Events'!$A$4:$A$171,0))</f>
        <v>891</v>
      </c>
      <c r="E74">
        <f>INDEX('Mens All Events'!E$4:E$171,MATCH('Mens Ranks'!$A74,'Mens All Events'!$A$4:$A$171,0))</f>
        <v>6</v>
      </c>
      <c r="F74">
        <f>INDEX('Mens All Events'!F$4:F$171,MATCH('Mens Ranks'!$A74,'Mens All Events'!$A$4:$A$171,0))</f>
        <v>148.5</v>
      </c>
      <c r="G74">
        <f>INDEX('Mens All Events'!G$4:G$171,MATCH('Mens Ranks'!$A74,'Mens All Events'!$A$4:$A$171,0))</f>
        <v>149</v>
      </c>
      <c r="H74">
        <f>INDEX('Mens All Events'!H$4:H$171,MATCH('Mens Ranks'!$A74,'Mens All Events'!$A$4:$A$171,0))</f>
        <v>168</v>
      </c>
      <c r="I74">
        <f>INDEX('Mens All Events'!I$4:I$171,MATCH('Mens Ranks'!$A74,'Mens All Events'!$A$4:$A$171,0))</f>
        <v>112</v>
      </c>
      <c r="J74">
        <f>INDEX('Mens All Events'!J$4:J$171,MATCH('Mens Ranks'!$A74,'Mens All Events'!$A$4:$A$171,0))</f>
        <v>158</v>
      </c>
      <c r="K74">
        <f>INDEX('Mens All Events'!K$4:K$171,MATCH('Mens Ranks'!$A74,'Mens All Events'!$A$4:$A$171,0))</f>
        <v>177</v>
      </c>
      <c r="L74">
        <f>INDEX('Mens All Events'!L$4:L$171,MATCH('Mens Ranks'!$A74,'Mens All Events'!$A$4:$A$171,0))</f>
        <v>127</v>
      </c>
    </row>
    <row r="75" spans="1:12" ht="12.75">
      <c r="A75" s="123">
        <f t="shared" si="1"/>
        <v>72</v>
      </c>
      <c r="B75" t="str">
        <f ca="1">INDEX('Mens All Events'!B$4:B$171,MATCH('Mens Ranks'!$A75,'Mens All Events'!$A$4:$A$171,0))</f>
        <v>Tyler Thompson</v>
      </c>
      <c r="C75" t="str">
        <f>INDEX('Mens All Events'!C$4:C$171,MATCH('Mens Ranks'!$A75,'Mens All Events'!$A$4:$A$171,0))</f>
        <v>University of Central Missouri</v>
      </c>
      <c r="D75">
        <f>INDEX('Mens All Events'!D$4:D$171,MATCH('Mens Ranks'!$A75,'Mens All Events'!$A$4:$A$171,0))</f>
        <v>874</v>
      </c>
      <c r="E75">
        <f>INDEX('Mens All Events'!E$4:E$171,MATCH('Mens Ranks'!$A75,'Mens All Events'!$A$4:$A$171,0))</f>
        <v>5</v>
      </c>
      <c r="F75">
        <f>INDEX('Mens All Events'!F$4:F$171,MATCH('Mens Ranks'!$A75,'Mens All Events'!$A$4:$A$171,0))</f>
        <v>174.8</v>
      </c>
      <c r="G75">
        <f>INDEX('Mens All Events'!G$4:G$171,MATCH('Mens Ranks'!$A75,'Mens All Events'!$A$4:$A$171,0))</f>
        <v>0</v>
      </c>
      <c r="H75">
        <f>INDEX('Mens All Events'!H$4:H$171,MATCH('Mens Ranks'!$A75,'Mens All Events'!$A$4:$A$171,0))</f>
        <v>190</v>
      </c>
      <c r="I75">
        <f>INDEX('Mens All Events'!I$4:I$171,MATCH('Mens Ranks'!$A75,'Mens All Events'!$A$4:$A$171,0))</f>
        <v>215</v>
      </c>
      <c r="J75">
        <f>INDEX('Mens All Events'!J$4:J$171,MATCH('Mens Ranks'!$A75,'Mens All Events'!$A$4:$A$171,0))</f>
        <v>169</v>
      </c>
      <c r="K75">
        <f>INDEX('Mens All Events'!K$4:K$171,MATCH('Mens Ranks'!$A75,'Mens All Events'!$A$4:$A$171,0))</f>
        <v>148</v>
      </c>
      <c r="L75">
        <f>INDEX('Mens All Events'!L$4:L$171,MATCH('Mens Ranks'!$A75,'Mens All Events'!$A$4:$A$171,0))</f>
        <v>152</v>
      </c>
    </row>
    <row r="76" spans="1:12" ht="12.75">
      <c r="A76" s="123">
        <f t="shared" si="1"/>
        <v>73</v>
      </c>
      <c r="B76" t="str">
        <f ca="1">INDEX('Mens All Events'!B$4:B$171,MATCH('Mens Ranks'!$A76,'Mens All Events'!$A$4:$A$171,0))</f>
        <v>Malik Webb</v>
      </c>
      <c r="C76" t="str">
        <f>INDEX('Mens All Events'!C$4:C$171,MATCH('Mens Ranks'!$A76,'Mens All Events'!$A$4:$A$171,0))</f>
        <v>Culver-Stockton College JV</v>
      </c>
      <c r="D76">
        <f>INDEX('Mens All Events'!D$4:D$171,MATCH('Mens Ranks'!$A76,'Mens All Events'!$A$4:$A$171,0))</f>
        <v>869</v>
      </c>
      <c r="E76">
        <f>INDEX('Mens All Events'!E$4:E$171,MATCH('Mens Ranks'!$A76,'Mens All Events'!$A$4:$A$171,0))</f>
        <v>5</v>
      </c>
      <c r="F76">
        <f>INDEX('Mens All Events'!F$4:F$171,MATCH('Mens Ranks'!$A76,'Mens All Events'!$A$4:$A$171,0))</f>
        <v>173.8</v>
      </c>
      <c r="G76">
        <f>INDEX('Mens All Events'!G$4:G$171,MATCH('Mens Ranks'!$A76,'Mens All Events'!$A$4:$A$171,0))</f>
        <v>157</v>
      </c>
      <c r="H76">
        <f>INDEX('Mens All Events'!H$4:H$171,MATCH('Mens Ranks'!$A76,'Mens All Events'!$A$4:$A$171,0))</f>
        <v>194</v>
      </c>
      <c r="I76">
        <f>INDEX('Mens All Events'!I$4:I$171,MATCH('Mens Ranks'!$A76,'Mens All Events'!$A$4:$A$171,0))</f>
        <v>145</v>
      </c>
      <c r="J76">
        <f>INDEX('Mens All Events'!J$4:J$171,MATCH('Mens Ranks'!$A76,'Mens All Events'!$A$4:$A$171,0))</f>
        <v>0</v>
      </c>
      <c r="K76">
        <f>INDEX('Mens All Events'!K$4:K$171,MATCH('Mens Ranks'!$A76,'Mens All Events'!$A$4:$A$171,0))</f>
        <v>223</v>
      </c>
      <c r="L76">
        <f>INDEX('Mens All Events'!L$4:L$171,MATCH('Mens Ranks'!$A76,'Mens All Events'!$A$4:$A$171,0))</f>
        <v>150</v>
      </c>
    </row>
    <row r="77" spans="1:12" ht="12.75">
      <c r="A77" s="123">
        <f t="shared" si="1"/>
        <v>74</v>
      </c>
      <c r="B77" t="str">
        <f ca="1">INDEX('Mens All Events'!B$4:B$171,MATCH('Mens Ranks'!$A77,'Mens All Events'!$A$4:$A$171,0))</f>
        <v>Nick Westervelt</v>
      </c>
      <c r="C77" t="str">
        <f>INDEX('Mens All Events'!C$4:C$171,MATCH('Mens Ranks'!$A77,'Mens All Events'!$A$4:$A$171,0))</f>
        <v>Kansas State</v>
      </c>
      <c r="D77">
        <f>INDEX('Mens All Events'!D$4:D$171,MATCH('Mens Ranks'!$A77,'Mens All Events'!$A$4:$A$171,0))</f>
        <v>861</v>
      </c>
      <c r="E77">
        <f>INDEX('Mens All Events'!E$4:E$171,MATCH('Mens Ranks'!$A77,'Mens All Events'!$A$4:$A$171,0))</f>
        <v>5</v>
      </c>
      <c r="F77">
        <f>INDEX('Mens All Events'!F$4:F$171,MATCH('Mens Ranks'!$A77,'Mens All Events'!$A$4:$A$171,0))</f>
        <v>172.2</v>
      </c>
      <c r="G77">
        <f>INDEX('Mens All Events'!G$4:G$171,MATCH('Mens Ranks'!$A77,'Mens All Events'!$A$4:$A$171,0))</f>
        <v>144</v>
      </c>
      <c r="H77">
        <f>INDEX('Mens All Events'!H$4:H$171,MATCH('Mens Ranks'!$A77,'Mens All Events'!$A$4:$A$171,0))</f>
        <v>0</v>
      </c>
      <c r="I77">
        <f>INDEX('Mens All Events'!I$4:I$171,MATCH('Mens Ranks'!$A77,'Mens All Events'!$A$4:$A$171,0))</f>
        <v>203</v>
      </c>
      <c r="J77">
        <f>INDEX('Mens All Events'!J$4:J$171,MATCH('Mens Ranks'!$A77,'Mens All Events'!$A$4:$A$171,0))</f>
        <v>186</v>
      </c>
      <c r="K77">
        <f>INDEX('Mens All Events'!K$4:K$171,MATCH('Mens Ranks'!$A77,'Mens All Events'!$A$4:$A$171,0))</f>
        <v>164</v>
      </c>
      <c r="L77">
        <f>INDEX('Mens All Events'!L$4:L$171,MATCH('Mens Ranks'!$A77,'Mens All Events'!$A$4:$A$171,0))</f>
        <v>164</v>
      </c>
    </row>
    <row r="78" spans="1:12" ht="12.75">
      <c r="A78" s="123">
        <f t="shared" si="1"/>
        <v>75</v>
      </c>
      <c r="B78" t="str">
        <f ca="1">INDEX('Mens All Events'!B$4:B$171,MATCH('Mens Ranks'!$A78,'Mens All Events'!$A$4:$A$171,0))</f>
        <v>Michael Putzier</v>
      </c>
      <c r="C78" t="str">
        <f>INDEX('Mens All Events'!C$4:C$171,MATCH('Mens Ranks'!$A78,'Mens All Events'!$A$4:$A$171,0))</f>
        <v>Morningside College</v>
      </c>
      <c r="D78">
        <f>INDEX('Mens All Events'!D$4:D$171,MATCH('Mens Ranks'!$A78,'Mens All Events'!$A$4:$A$171,0))</f>
        <v>859</v>
      </c>
      <c r="E78">
        <f>INDEX('Mens All Events'!E$4:E$171,MATCH('Mens Ranks'!$A78,'Mens All Events'!$A$4:$A$171,0))</f>
        <v>5</v>
      </c>
      <c r="F78">
        <f>INDEX('Mens All Events'!F$4:F$171,MATCH('Mens Ranks'!$A78,'Mens All Events'!$A$4:$A$171,0))</f>
        <v>171.8</v>
      </c>
      <c r="G78">
        <f>INDEX('Mens All Events'!G$4:G$171,MATCH('Mens Ranks'!$A78,'Mens All Events'!$A$4:$A$171,0))</f>
        <v>150</v>
      </c>
      <c r="H78">
        <f>INDEX('Mens All Events'!H$4:H$171,MATCH('Mens Ranks'!$A78,'Mens All Events'!$A$4:$A$171,0))</f>
        <v>186</v>
      </c>
      <c r="I78">
        <f>INDEX('Mens All Events'!I$4:I$171,MATCH('Mens Ranks'!$A78,'Mens All Events'!$A$4:$A$171,0))</f>
        <v>176</v>
      </c>
      <c r="J78">
        <f>INDEX('Mens All Events'!J$4:J$171,MATCH('Mens Ranks'!$A78,'Mens All Events'!$A$4:$A$171,0))</f>
        <v>170</v>
      </c>
      <c r="K78">
        <f>INDEX('Mens All Events'!K$4:K$171,MATCH('Mens Ranks'!$A78,'Mens All Events'!$A$4:$A$171,0))</f>
        <v>177</v>
      </c>
      <c r="L78">
        <f>INDEX('Mens All Events'!L$4:L$171,MATCH('Mens Ranks'!$A78,'Mens All Events'!$A$4:$A$171,0))</f>
        <v>0</v>
      </c>
    </row>
    <row r="79" spans="1:12" ht="12.75">
      <c r="A79" s="123">
        <f t="shared" si="1"/>
        <v>76</v>
      </c>
      <c r="B79" t="str">
        <f ca="1">INDEX('Mens All Events'!B$4:B$171,MATCH('Mens Ranks'!$A79,'Mens All Events'!$A$4:$A$171,0))</f>
        <v>Josh Grote</v>
      </c>
      <c r="C79" t="str">
        <f>INDEX('Mens All Events'!C$4:C$171,MATCH('Mens Ranks'!$A79,'Mens All Events'!$A$4:$A$171,0))</f>
        <v>Morningside College JV</v>
      </c>
      <c r="D79">
        <f>INDEX('Mens All Events'!D$4:D$171,MATCH('Mens Ranks'!$A79,'Mens All Events'!$A$4:$A$171,0))</f>
        <v>853</v>
      </c>
      <c r="E79">
        <f>INDEX('Mens All Events'!E$4:E$171,MATCH('Mens Ranks'!$A79,'Mens All Events'!$A$4:$A$171,0))</f>
        <v>5</v>
      </c>
      <c r="F79">
        <f>INDEX('Mens All Events'!F$4:F$171,MATCH('Mens Ranks'!$A79,'Mens All Events'!$A$4:$A$171,0))</f>
        <v>170.6</v>
      </c>
      <c r="G79">
        <f>INDEX('Mens All Events'!G$4:G$171,MATCH('Mens Ranks'!$A79,'Mens All Events'!$A$4:$A$171,0))</f>
        <v>191</v>
      </c>
      <c r="H79">
        <f>INDEX('Mens All Events'!H$4:H$171,MATCH('Mens Ranks'!$A79,'Mens All Events'!$A$4:$A$171,0))</f>
        <v>140</v>
      </c>
      <c r="I79">
        <f>INDEX('Mens All Events'!I$4:I$171,MATCH('Mens Ranks'!$A79,'Mens All Events'!$A$4:$A$171,0))</f>
        <v>130</v>
      </c>
      <c r="J79">
        <f>INDEX('Mens All Events'!J$4:J$171,MATCH('Mens Ranks'!$A79,'Mens All Events'!$A$4:$A$171,0))</f>
        <v>0</v>
      </c>
      <c r="K79">
        <f>INDEX('Mens All Events'!K$4:K$171,MATCH('Mens Ranks'!$A79,'Mens All Events'!$A$4:$A$171,0))</f>
        <v>174</v>
      </c>
      <c r="L79">
        <f>INDEX('Mens All Events'!L$4:L$171,MATCH('Mens Ranks'!$A79,'Mens All Events'!$A$4:$A$171,0))</f>
        <v>218</v>
      </c>
    </row>
    <row r="80" spans="1:12" ht="12.75">
      <c r="A80" s="123">
        <f t="shared" si="1"/>
        <v>77</v>
      </c>
      <c r="B80" t="str">
        <f ca="1">INDEX('Mens All Events'!B$4:B$171,MATCH('Mens Ranks'!$A80,'Mens All Events'!$A$4:$A$171,0))</f>
        <v>Trenton Branson</v>
      </c>
      <c r="C80" t="str">
        <f>INDEX('Mens All Events'!C$4:C$171,MATCH('Mens Ranks'!$A80,'Mens All Events'!$A$4:$A$171,0))</f>
        <v>Culver-Stockton College JV</v>
      </c>
      <c r="D80">
        <f>INDEX('Mens All Events'!D$4:D$171,MATCH('Mens Ranks'!$A80,'Mens All Events'!$A$4:$A$171,0))</f>
        <v>828</v>
      </c>
      <c r="E80">
        <f>INDEX('Mens All Events'!E$4:E$171,MATCH('Mens Ranks'!$A80,'Mens All Events'!$A$4:$A$171,0))</f>
        <v>5</v>
      </c>
      <c r="F80">
        <f>INDEX('Mens All Events'!F$4:F$171,MATCH('Mens Ranks'!$A80,'Mens All Events'!$A$4:$A$171,0))</f>
        <v>165.6</v>
      </c>
      <c r="G80">
        <f>INDEX('Mens All Events'!G$4:G$171,MATCH('Mens Ranks'!$A80,'Mens All Events'!$A$4:$A$171,0))</f>
        <v>183</v>
      </c>
      <c r="H80">
        <f>INDEX('Mens All Events'!H$4:H$171,MATCH('Mens Ranks'!$A80,'Mens All Events'!$A$4:$A$171,0))</f>
        <v>169</v>
      </c>
      <c r="I80">
        <f>INDEX('Mens All Events'!I$4:I$171,MATCH('Mens Ranks'!$A80,'Mens All Events'!$A$4:$A$171,0))</f>
        <v>170</v>
      </c>
      <c r="J80">
        <f>INDEX('Mens All Events'!J$4:J$171,MATCH('Mens Ranks'!$A80,'Mens All Events'!$A$4:$A$171,0))</f>
        <v>159</v>
      </c>
      <c r="K80">
        <f>INDEX('Mens All Events'!K$4:K$171,MATCH('Mens Ranks'!$A80,'Mens All Events'!$A$4:$A$171,0))</f>
        <v>0</v>
      </c>
      <c r="L80">
        <f>INDEX('Mens All Events'!L$4:L$171,MATCH('Mens Ranks'!$A80,'Mens All Events'!$A$4:$A$171,0))</f>
        <v>147</v>
      </c>
    </row>
    <row r="81" spans="1:12" ht="12.75">
      <c r="A81" s="123">
        <f t="shared" si="1"/>
        <v>78</v>
      </c>
      <c r="B81" t="str">
        <f ca="1">INDEX('Mens All Events'!B$4:B$171,MATCH('Mens Ranks'!$A81,'Mens All Events'!$A$4:$A$171,0))</f>
        <v>Blake Lewis</v>
      </c>
      <c r="C81" t="str">
        <f>INDEX('Mens All Events'!C$4:C$171,MATCH('Mens Ranks'!$A81,'Mens All Events'!$A$4:$A$171,0))</f>
        <v>Ottawa University JV</v>
      </c>
      <c r="D81">
        <f>INDEX('Mens All Events'!D$4:D$171,MATCH('Mens Ranks'!$A81,'Mens All Events'!$A$4:$A$171,0))</f>
        <v>824</v>
      </c>
      <c r="E81">
        <f>INDEX('Mens All Events'!E$4:E$171,MATCH('Mens Ranks'!$A81,'Mens All Events'!$A$4:$A$171,0))</f>
        <v>6</v>
      </c>
      <c r="F81">
        <f>INDEX('Mens All Events'!F$4:F$171,MATCH('Mens Ranks'!$A81,'Mens All Events'!$A$4:$A$171,0))</f>
        <v>137.33333333333334</v>
      </c>
      <c r="G81">
        <f>INDEX('Mens All Events'!G$4:G$171,MATCH('Mens Ranks'!$A81,'Mens All Events'!$A$4:$A$171,0))</f>
        <v>162</v>
      </c>
      <c r="H81">
        <f>INDEX('Mens All Events'!H$4:H$171,MATCH('Mens Ranks'!$A81,'Mens All Events'!$A$4:$A$171,0))</f>
        <v>140</v>
      </c>
      <c r="I81">
        <f>INDEX('Mens All Events'!I$4:I$171,MATCH('Mens Ranks'!$A81,'Mens All Events'!$A$4:$A$171,0))</f>
        <v>125</v>
      </c>
      <c r="J81">
        <f>INDEX('Mens All Events'!J$4:J$171,MATCH('Mens Ranks'!$A81,'Mens All Events'!$A$4:$A$171,0))</f>
        <v>128</v>
      </c>
      <c r="K81">
        <f>INDEX('Mens All Events'!K$4:K$171,MATCH('Mens Ranks'!$A81,'Mens All Events'!$A$4:$A$171,0))</f>
        <v>122</v>
      </c>
      <c r="L81">
        <f>INDEX('Mens All Events'!L$4:L$171,MATCH('Mens Ranks'!$A81,'Mens All Events'!$A$4:$A$171,0))</f>
        <v>147</v>
      </c>
    </row>
    <row r="82" spans="1:12" ht="12.75">
      <c r="A82" s="123">
        <f t="shared" si="1"/>
        <v>79</v>
      </c>
      <c r="B82" t="str">
        <f ca="1">INDEX('Mens All Events'!B$4:B$171,MATCH('Mens Ranks'!$A82,'Mens All Events'!$A$4:$A$171,0))</f>
        <v>Jared Nichols</v>
      </c>
      <c r="C82" t="str">
        <f>INDEX('Mens All Events'!C$4:C$171,MATCH('Mens Ranks'!$A82,'Mens All Events'!$A$4:$A$171,0))</f>
        <v>Central Oklahoma</v>
      </c>
      <c r="D82">
        <f>INDEX('Mens All Events'!D$4:D$171,MATCH('Mens Ranks'!$A82,'Mens All Events'!$A$4:$A$171,0))</f>
        <v>822</v>
      </c>
      <c r="E82">
        <f>INDEX('Mens All Events'!E$4:E$171,MATCH('Mens Ranks'!$A82,'Mens All Events'!$A$4:$A$171,0))</f>
        <v>5</v>
      </c>
      <c r="F82">
        <f>INDEX('Mens All Events'!F$4:F$171,MATCH('Mens Ranks'!$A82,'Mens All Events'!$A$4:$A$171,0))</f>
        <v>164.4</v>
      </c>
      <c r="G82">
        <f>INDEX('Mens All Events'!G$4:G$171,MATCH('Mens Ranks'!$A82,'Mens All Events'!$A$4:$A$171,0))</f>
        <v>150</v>
      </c>
      <c r="H82">
        <f>INDEX('Mens All Events'!H$4:H$171,MATCH('Mens Ranks'!$A82,'Mens All Events'!$A$4:$A$171,0))</f>
        <v>200</v>
      </c>
      <c r="I82">
        <f>INDEX('Mens All Events'!I$4:I$171,MATCH('Mens Ranks'!$A82,'Mens All Events'!$A$4:$A$171,0))</f>
        <v>211</v>
      </c>
      <c r="J82">
        <f>INDEX('Mens All Events'!J$4:J$171,MATCH('Mens Ranks'!$A82,'Mens All Events'!$A$4:$A$171,0))</f>
        <v>149</v>
      </c>
      <c r="K82">
        <f>INDEX('Mens All Events'!K$4:K$171,MATCH('Mens Ranks'!$A82,'Mens All Events'!$A$4:$A$171,0))</f>
        <v>112</v>
      </c>
      <c r="L82">
        <f>INDEX('Mens All Events'!L$4:L$171,MATCH('Mens Ranks'!$A82,'Mens All Events'!$A$4:$A$171,0))</f>
        <v>0</v>
      </c>
    </row>
    <row r="83" spans="1:12" ht="12.75">
      <c r="A83" s="123">
        <f t="shared" si="1"/>
        <v>80</v>
      </c>
      <c r="B83" t="str">
        <f ca="1">INDEX('Mens All Events'!B$4:B$171,MATCH('Mens Ranks'!$A83,'Mens All Events'!$A$4:$A$171,0))</f>
        <v>Bryce Palmer</v>
      </c>
      <c r="C83" t="str">
        <f>INDEX('Mens All Events'!C$4:C$171,MATCH('Mens Ranks'!$A83,'Mens All Events'!$A$4:$A$171,0))</f>
        <v>Culver-Stockton College JV</v>
      </c>
      <c r="D83">
        <f>INDEX('Mens All Events'!D$4:D$171,MATCH('Mens Ranks'!$A83,'Mens All Events'!$A$4:$A$171,0))</f>
        <v>820</v>
      </c>
      <c r="E83">
        <f>INDEX('Mens All Events'!E$4:E$171,MATCH('Mens Ranks'!$A83,'Mens All Events'!$A$4:$A$171,0))</f>
        <v>5</v>
      </c>
      <c r="F83">
        <f>INDEX('Mens All Events'!F$4:F$171,MATCH('Mens Ranks'!$A83,'Mens All Events'!$A$4:$A$171,0))</f>
        <v>164</v>
      </c>
      <c r="G83">
        <f>INDEX('Mens All Events'!G$4:G$171,MATCH('Mens Ranks'!$A83,'Mens All Events'!$A$4:$A$171,0))</f>
        <v>136</v>
      </c>
      <c r="H83">
        <f>INDEX('Mens All Events'!H$4:H$171,MATCH('Mens Ranks'!$A83,'Mens All Events'!$A$4:$A$171,0))</f>
        <v>148</v>
      </c>
      <c r="I83">
        <f>INDEX('Mens All Events'!I$4:I$171,MATCH('Mens Ranks'!$A83,'Mens All Events'!$A$4:$A$171,0))</f>
        <v>0</v>
      </c>
      <c r="J83">
        <f>INDEX('Mens All Events'!J$4:J$171,MATCH('Mens Ranks'!$A83,'Mens All Events'!$A$4:$A$171,0))</f>
        <v>171</v>
      </c>
      <c r="K83">
        <f>INDEX('Mens All Events'!K$4:K$171,MATCH('Mens Ranks'!$A83,'Mens All Events'!$A$4:$A$171,0))</f>
        <v>179</v>
      </c>
      <c r="L83">
        <f>INDEX('Mens All Events'!L$4:L$171,MATCH('Mens Ranks'!$A83,'Mens All Events'!$A$4:$A$171,0))</f>
        <v>186</v>
      </c>
    </row>
    <row r="84" spans="1:12" ht="12.75">
      <c r="A84" s="123">
        <f t="shared" si="1"/>
        <v>81</v>
      </c>
      <c r="B84" t="str">
        <f ca="1">INDEX('Mens All Events'!B$4:B$171,MATCH('Mens Ranks'!$A84,'Mens All Events'!$A$4:$A$171,0))</f>
        <v>Austin DuBrall</v>
      </c>
      <c r="C84" t="str">
        <f>INDEX('Mens All Events'!C$4:C$171,MATCH('Mens Ranks'!$A84,'Mens All Events'!$A$4:$A$171,0))</f>
        <v>Iowa State University</v>
      </c>
      <c r="D84">
        <f>INDEX('Mens All Events'!D$4:D$171,MATCH('Mens Ranks'!$A84,'Mens All Events'!$A$4:$A$171,0))</f>
        <v>810</v>
      </c>
      <c r="E84">
        <f>INDEX('Mens All Events'!E$4:E$171,MATCH('Mens Ranks'!$A84,'Mens All Events'!$A$4:$A$171,0))</f>
        <v>5</v>
      </c>
      <c r="F84">
        <f>INDEX('Mens All Events'!F$4:F$171,MATCH('Mens Ranks'!$A84,'Mens All Events'!$A$4:$A$171,0))</f>
        <v>162</v>
      </c>
      <c r="G84">
        <f>INDEX('Mens All Events'!G$4:G$171,MATCH('Mens Ranks'!$A84,'Mens All Events'!$A$4:$A$171,0))</f>
        <v>167</v>
      </c>
      <c r="H84">
        <f>INDEX('Mens All Events'!H$4:H$171,MATCH('Mens Ranks'!$A84,'Mens All Events'!$A$4:$A$171,0))</f>
        <v>205</v>
      </c>
      <c r="I84">
        <f>INDEX('Mens All Events'!I$4:I$171,MATCH('Mens Ranks'!$A84,'Mens All Events'!$A$4:$A$171,0))</f>
        <v>167</v>
      </c>
      <c r="J84">
        <f>INDEX('Mens All Events'!J$4:J$171,MATCH('Mens Ranks'!$A84,'Mens All Events'!$A$4:$A$171,0))</f>
        <v>163</v>
      </c>
      <c r="K84">
        <f>INDEX('Mens All Events'!K$4:K$171,MATCH('Mens Ranks'!$A84,'Mens All Events'!$A$4:$A$171,0))</f>
        <v>108</v>
      </c>
      <c r="L84">
        <f>INDEX('Mens All Events'!L$4:L$171,MATCH('Mens Ranks'!$A84,'Mens All Events'!$A$4:$A$171,0))</f>
        <v>0</v>
      </c>
    </row>
    <row r="85" spans="1:12" ht="12.75">
      <c r="A85" s="123">
        <f t="shared" si="1"/>
        <v>82</v>
      </c>
      <c r="B85" t="str">
        <f ca="1">INDEX('Mens All Events'!B$4:B$171,MATCH('Mens Ranks'!$A85,'Mens All Events'!$A$4:$A$171,0))</f>
        <v>Lizzie Dunavin</v>
      </c>
      <c r="C85" t="str">
        <f>INDEX('Mens All Events'!C$4:C$171,MATCH('Mens Ranks'!$A85,'Mens All Events'!$A$4:$A$171,0))</f>
        <v>University of Nebraska JV</v>
      </c>
      <c r="D85">
        <f>INDEX('Mens All Events'!D$4:D$171,MATCH('Mens Ranks'!$A85,'Mens All Events'!$A$4:$A$171,0))</f>
        <v>810</v>
      </c>
      <c r="E85">
        <f>INDEX('Mens All Events'!E$4:E$171,MATCH('Mens Ranks'!$A85,'Mens All Events'!$A$4:$A$171,0))</f>
        <v>6</v>
      </c>
      <c r="F85">
        <f>INDEX('Mens All Events'!F$4:F$171,MATCH('Mens Ranks'!$A85,'Mens All Events'!$A$4:$A$171,0))</f>
        <v>135</v>
      </c>
      <c r="G85">
        <f>INDEX('Mens All Events'!G$4:G$171,MATCH('Mens Ranks'!$A85,'Mens All Events'!$A$4:$A$171,0))</f>
        <v>156</v>
      </c>
      <c r="H85">
        <f>INDEX('Mens All Events'!H$4:H$171,MATCH('Mens Ranks'!$A85,'Mens All Events'!$A$4:$A$171,0))</f>
        <v>123</v>
      </c>
      <c r="I85">
        <f>INDEX('Mens All Events'!I$4:I$171,MATCH('Mens Ranks'!$A85,'Mens All Events'!$A$4:$A$171,0))</f>
        <v>167</v>
      </c>
      <c r="J85">
        <f>INDEX('Mens All Events'!J$4:J$171,MATCH('Mens Ranks'!$A85,'Mens All Events'!$A$4:$A$171,0))</f>
        <v>106</v>
      </c>
      <c r="K85">
        <f>INDEX('Mens All Events'!K$4:K$171,MATCH('Mens Ranks'!$A85,'Mens All Events'!$A$4:$A$171,0))</f>
        <v>127</v>
      </c>
      <c r="L85">
        <f>INDEX('Mens All Events'!L$4:L$171,MATCH('Mens Ranks'!$A85,'Mens All Events'!$A$4:$A$171,0))</f>
        <v>131</v>
      </c>
    </row>
    <row r="86" spans="1:12" ht="12.75">
      <c r="A86" s="123">
        <f t="shared" si="1"/>
        <v>83</v>
      </c>
      <c r="B86" t="str">
        <f ca="1">INDEX('Mens All Events'!B$4:B$171,MATCH('Mens Ranks'!$A86,'Mens All Events'!$A$4:$A$171,0))</f>
        <v>Shawn Judy</v>
      </c>
      <c r="C86" t="str">
        <f>INDEX('Mens All Events'!C$4:C$171,MATCH('Mens Ranks'!$A86,'Mens All Events'!$A$4:$A$171,0))</f>
        <v>Central Oklahoma</v>
      </c>
      <c r="D86">
        <f>INDEX('Mens All Events'!D$4:D$171,MATCH('Mens Ranks'!$A86,'Mens All Events'!$A$4:$A$171,0))</f>
        <v>805</v>
      </c>
      <c r="E86">
        <f>INDEX('Mens All Events'!E$4:E$171,MATCH('Mens Ranks'!$A86,'Mens All Events'!$A$4:$A$171,0))</f>
        <v>5</v>
      </c>
      <c r="F86">
        <f>INDEX('Mens All Events'!F$4:F$171,MATCH('Mens Ranks'!$A86,'Mens All Events'!$A$4:$A$171,0))</f>
        <v>161</v>
      </c>
      <c r="G86">
        <f>INDEX('Mens All Events'!G$4:G$171,MATCH('Mens Ranks'!$A86,'Mens All Events'!$A$4:$A$171,0))</f>
        <v>138</v>
      </c>
      <c r="H86">
        <f>INDEX('Mens All Events'!H$4:H$171,MATCH('Mens Ranks'!$A86,'Mens All Events'!$A$4:$A$171,0))</f>
        <v>151</v>
      </c>
      <c r="I86">
        <f>INDEX('Mens All Events'!I$4:I$171,MATCH('Mens Ranks'!$A86,'Mens All Events'!$A$4:$A$171,0))</f>
        <v>0</v>
      </c>
      <c r="J86">
        <f>INDEX('Mens All Events'!J$4:J$171,MATCH('Mens Ranks'!$A86,'Mens All Events'!$A$4:$A$171,0))</f>
        <v>176</v>
      </c>
      <c r="K86">
        <f>INDEX('Mens All Events'!K$4:K$171,MATCH('Mens Ranks'!$A86,'Mens All Events'!$A$4:$A$171,0))</f>
        <v>171</v>
      </c>
      <c r="L86">
        <f>INDEX('Mens All Events'!L$4:L$171,MATCH('Mens Ranks'!$A86,'Mens All Events'!$A$4:$A$171,0))</f>
        <v>169</v>
      </c>
    </row>
    <row r="87" spans="1:12" ht="12.75">
      <c r="A87" s="123">
        <f t="shared" si="1"/>
        <v>84</v>
      </c>
      <c r="B87" t="str">
        <f ca="1">INDEX('Mens All Events'!B$4:B$171,MATCH('Mens Ranks'!$A87,'Mens All Events'!$A$4:$A$171,0))</f>
        <v>Thomas Peters</v>
      </c>
      <c r="C87" t="str">
        <f>INDEX('Mens All Events'!C$4:C$171,MATCH('Mens Ranks'!$A87,'Mens All Events'!$A$4:$A$171,0))</f>
        <v>Wichita State University</v>
      </c>
      <c r="D87">
        <f>INDEX('Mens All Events'!D$4:D$171,MATCH('Mens Ranks'!$A87,'Mens All Events'!$A$4:$A$171,0))</f>
        <v>780</v>
      </c>
      <c r="E87">
        <f>INDEX('Mens All Events'!E$4:E$171,MATCH('Mens Ranks'!$A87,'Mens All Events'!$A$4:$A$171,0))</f>
        <v>4</v>
      </c>
      <c r="F87">
        <f>INDEX('Mens All Events'!F$4:F$171,MATCH('Mens Ranks'!$A87,'Mens All Events'!$A$4:$A$171,0))</f>
        <v>195</v>
      </c>
      <c r="G87">
        <f>INDEX('Mens All Events'!G$4:G$171,MATCH('Mens Ranks'!$A87,'Mens All Events'!$A$4:$A$171,0))</f>
        <v>155</v>
      </c>
      <c r="H87">
        <f>INDEX('Mens All Events'!H$4:H$171,MATCH('Mens Ranks'!$A87,'Mens All Events'!$A$4:$A$171,0))</f>
        <v>0</v>
      </c>
      <c r="I87">
        <f>INDEX('Mens All Events'!I$4:I$171,MATCH('Mens Ranks'!$A87,'Mens All Events'!$A$4:$A$171,0))</f>
        <v>0</v>
      </c>
      <c r="J87">
        <f>INDEX('Mens All Events'!J$4:J$171,MATCH('Mens Ranks'!$A87,'Mens All Events'!$A$4:$A$171,0))</f>
        <v>237</v>
      </c>
      <c r="K87">
        <f>INDEX('Mens All Events'!K$4:K$171,MATCH('Mens Ranks'!$A87,'Mens All Events'!$A$4:$A$171,0))</f>
        <v>196</v>
      </c>
      <c r="L87">
        <f>INDEX('Mens All Events'!L$4:L$171,MATCH('Mens Ranks'!$A87,'Mens All Events'!$A$4:$A$171,0))</f>
        <v>192</v>
      </c>
    </row>
    <row r="88" spans="1:12" ht="12.75">
      <c r="A88" s="123">
        <f t="shared" si="1"/>
        <v>85</v>
      </c>
      <c r="B88" t="str">
        <f ca="1">INDEX('Mens All Events'!B$4:B$171,MATCH('Mens Ranks'!$A88,'Mens All Events'!$A$4:$A$171,0))</f>
        <v>Phil Lafave</v>
      </c>
      <c r="C88" t="str">
        <f>INDEX('Mens All Events'!C$4:C$171,MATCH('Mens Ranks'!$A88,'Mens All Events'!$A$4:$A$171,0))</f>
        <v>Central Oklahoma</v>
      </c>
      <c r="D88">
        <f>INDEX('Mens All Events'!D$4:D$171,MATCH('Mens Ranks'!$A88,'Mens All Events'!$A$4:$A$171,0))</f>
        <v>779</v>
      </c>
      <c r="E88">
        <f>INDEX('Mens All Events'!E$4:E$171,MATCH('Mens Ranks'!$A88,'Mens All Events'!$A$4:$A$171,0))</f>
        <v>5</v>
      </c>
      <c r="F88">
        <f>INDEX('Mens All Events'!F$4:F$171,MATCH('Mens Ranks'!$A88,'Mens All Events'!$A$4:$A$171,0))</f>
        <v>155.8</v>
      </c>
      <c r="G88">
        <f>INDEX('Mens All Events'!G$4:G$171,MATCH('Mens Ranks'!$A88,'Mens All Events'!$A$4:$A$171,0))</f>
        <v>188</v>
      </c>
      <c r="H88">
        <f>INDEX('Mens All Events'!H$4:H$171,MATCH('Mens Ranks'!$A88,'Mens All Events'!$A$4:$A$171,0))</f>
        <v>149</v>
      </c>
      <c r="I88">
        <f>INDEX('Mens All Events'!I$4:I$171,MATCH('Mens Ranks'!$A88,'Mens All Events'!$A$4:$A$171,0))</f>
        <v>160</v>
      </c>
      <c r="J88">
        <f>INDEX('Mens All Events'!J$4:J$171,MATCH('Mens Ranks'!$A88,'Mens All Events'!$A$4:$A$171,0))</f>
        <v>154</v>
      </c>
      <c r="K88">
        <f>INDEX('Mens All Events'!K$4:K$171,MATCH('Mens Ranks'!$A88,'Mens All Events'!$A$4:$A$171,0))</f>
        <v>0</v>
      </c>
      <c r="L88">
        <f>INDEX('Mens All Events'!L$4:L$171,MATCH('Mens Ranks'!$A88,'Mens All Events'!$A$4:$A$171,0))</f>
        <v>128</v>
      </c>
    </row>
    <row r="89" spans="1:12" ht="12.75">
      <c r="A89" s="123">
        <f t="shared" si="1"/>
        <v>86</v>
      </c>
      <c r="B89" t="str">
        <f ca="1">INDEX('Mens All Events'!B$4:B$171,MATCH('Mens Ranks'!$A89,'Mens All Events'!$A$4:$A$171,0))</f>
        <v>Jozef Evenson</v>
      </c>
      <c r="C89" t="str">
        <f>INDEX('Mens All Events'!C$4:C$171,MATCH('Mens Ranks'!$A89,'Mens All Events'!$A$4:$A$171,0))</f>
        <v>Iowa State University JV</v>
      </c>
      <c r="D89">
        <f>INDEX('Mens All Events'!D$4:D$171,MATCH('Mens Ranks'!$A89,'Mens All Events'!$A$4:$A$171,0))</f>
        <v>778</v>
      </c>
      <c r="E89">
        <f>INDEX('Mens All Events'!E$4:E$171,MATCH('Mens Ranks'!$A89,'Mens All Events'!$A$4:$A$171,0))</f>
        <v>6</v>
      </c>
      <c r="F89">
        <f>INDEX('Mens All Events'!F$4:F$171,MATCH('Mens Ranks'!$A89,'Mens All Events'!$A$4:$A$171,0))</f>
        <v>129.66666666666666</v>
      </c>
      <c r="G89">
        <f>INDEX('Mens All Events'!G$4:G$171,MATCH('Mens Ranks'!$A89,'Mens All Events'!$A$4:$A$171,0))</f>
        <v>141</v>
      </c>
      <c r="H89">
        <f>INDEX('Mens All Events'!H$4:H$171,MATCH('Mens Ranks'!$A89,'Mens All Events'!$A$4:$A$171,0))</f>
        <v>124</v>
      </c>
      <c r="I89">
        <f>INDEX('Mens All Events'!I$4:I$171,MATCH('Mens Ranks'!$A89,'Mens All Events'!$A$4:$A$171,0))</f>
        <v>135</v>
      </c>
      <c r="J89">
        <f>INDEX('Mens All Events'!J$4:J$171,MATCH('Mens Ranks'!$A89,'Mens All Events'!$A$4:$A$171,0))</f>
        <v>136</v>
      </c>
      <c r="K89">
        <f>INDEX('Mens All Events'!K$4:K$171,MATCH('Mens Ranks'!$A89,'Mens All Events'!$A$4:$A$171,0))</f>
        <v>124</v>
      </c>
      <c r="L89">
        <f>INDEX('Mens All Events'!L$4:L$171,MATCH('Mens Ranks'!$A89,'Mens All Events'!$A$4:$A$171,0))</f>
        <v>118</v>
      </c>
    </row>
    <row r="90" spans="1:12" ht="12.75">
      <c r="A90" s="123">
        <f t="shared" si="1"/>
        <v>87</v>
      </c>
      <c r="B90" t="str">
        <f ca="1">INDEX('Mens All Events'!B$4:B$171,MATCH('Mens Ranks'!$A90,'Mens All Events'!$A$4:$A$171,0))</f>
        <v>Terry Adams</v>
      </c>
      <c r="C90" t="str">
        <f>INDEX('Mens All Events'!C$4:C$171,MATCH('Mens Ranks'!$A90,'Mens All Events'!$A$4:$A$171,0))</f>
        <v>University of Central Missouri</v>
      </c>
      <c r="D90">
        <f>INDEX('Mens All Events'!D$4:D$171,MATCH('Mens Ranks'!$A90,'Mens All Events'!$A$4:$A$171,0))</f>
        <v>762</v>
      </c>
      <c r="E90">
        <f>INDEX('Mens All Events'!E$4:E$171,MATCH('Mens Ranks'!$A90,'Mens All Events'!$A$4:$A$171,0))</f>
        <v>5</v>
      </c>
      <c r="F90">
        <f>INDEX('Mens All Events'!F$4:F$171,MATCH('Mens Ranks'!$A90,'Mens All Events'!$A$4:$A$171,0))</f>
        <v>152.4</v>
      </c>
      <c r="G90">
        <f>INDEX('Mens All Events'!G$4:G$171,MATCH('Mens Ranks'!$A90,'Mens All Events'!$A$4:$A$171,0))</f>
        <v>116</v>
      </c>
      <c r="H90">
        <f>INDEX('Mens All Events'!H$4:H$171,MATCH('Mens Ranks'!$A90,'Mens All Events'!$A$4:$A$171,0))</f>
        <v>0</v>
      </c>
      <c r="I90">
        <f>INDEX('Mens All Events'!I$4:I$171,MATCH('Mens Ranks'!$A90,'Mens All Events'!$A$4:$A$171,0))</f>
        <v>153</v>
      </c>
      <c r="J90">
        <f>INDEX('Mens All Events'!J$4:J$171,MATCH('Mens Ranks'!$A90,'Mens All Events'!$A$4:$A$171,0))</f>
        <v>163</v>
      </c>
      <c r="K90">
        <f>INDEX('Mens All Events'!K$4:K$171,MATCH('Mens Ranks'!$A90,'Mens All Events'!$A$4:$A$171,0))</f>
        <v>157</v>
      </c>
      <c r="L90">
        <f>INDEX('Mens All Events'!L$4:L$171,MATCH('Mens Ranks'!$A90,'Mens All Events'!$A$4:$A$171,0))</f>
        <v>173</v>
      </c>
    </row>
    <row r="91" spans="1:12" ht="12.75">
      <c r="A91" s="123">
        <f t="shared" si="1"/>
        <v>88</v>
      </c>
      <c r="B91" t="str">
        <f ca="1">INDEX('Mens All Events'!B$4:B$171,MATCH('Mens Ranks'!$A91,'Mens All Events'!$A$4:$A$171,0))</f>
        <v>Shane Roeder</v>
      </c>
      <c r="C91" t="str">
        <f>INDEX('Mens All Events'!C$4:C$171,MATCH('Mens Ranks'!$A91,'Mens All Events'!$A$4:$A$171,0))</f>
        <v>Morningside College JV</v>
      </c>
      <c r="D91">
        <f>INDEX('Mens All Events'!D$4:D$171,MATCH('Mens Ranks'!$A91,'Mens All Events'!$A$4:$A$171,0))</f>
        <v>759</v>
      </c>
      <c r="E91">
        <f>INDEX('Mens All Events'!E$4:E$171,MATCH('Mens Ranks'!$A91,'Mens All Events'!$A$4:$A$171,0))</f>
        <v>5</v>
      </c>
      <c r="F91">
        <f>INDEX('Mens All Events'!F$4:F$171,MATCH('Mens Ranks'!$A91,'Mens All Events'!$A$4:$A$171,0))</f>
        <v>151.8</v>
      </c>
      <c r="G91">
        <f>INDEX('Mens All Events'!G$4:G$171,MATCH('Mens Ranks'!$A91,'Mens All Events'!$A$4:$A$171,0))</f>
        <v>0</v>
      </c>
      <c r="H91">
        <f>INDEX('Mens All Events'!H$4:H$171,MATCH('Mens Ranks'!$A91,'Mens All Events'!$A$4:$A$171,0))</f>
        <v>158</v>
      </c>
      <c r="I91">
        <f>INDEX('Mens All Events'!I$4:I$171,MATCH('Mens Ranks'!$A91,'Mens All Events'!$A$4:$A$171,0))</f>
        <v>135</v>
      </c>
      <c r="J91">
        <f>INDEX('Mens All Events'!J$4:J$171,MATCH('Mens Ranks'!$A91,'Mens All Events'!$A$4:$A$171,0))</f>
        <v>151</v>
      </c>
      <c r="K91">
        <f>INDEX('Mens All Events'!K$4:K$171,MATCH('Mens Ranks'!$A91,'Mens All Events'!$A$4:$A$171,0))</f>
        <v>152</v>
      </c>
      <c r="L91">
        <f>INDEX('Mens All Events'!L$4:L$171,MATCH('Mens Ranks'!$A91,'Mens All Events'!$A$4:$A$171,0))</f>
        <v>163</v>
      </c>
    </row>
    <row r="92" spans="1:12" ht="12.75">
      <c r="A92" s="123">
        <f t="shared" si="1"/>
        <v>89</v>
      </c>
      <c r="B92" t="str">
        <f ca="1">INDEX('Mens All Events'!B$4:B$171,MATCH('Mens Ranks'!$A92,'Mens All Events'!$A$4:$A$171,0))</f>
        <v>Joe Grondin</v>
      </c>
      <c r="C92" t="str">
        <f>INDEX('Mens All Events'!C$4:C$171,MATCH('Mens Ranks'!$A92,'Mens All Events'!$A$4:$A$171,0))</f>
        <v>Wichita State University</v>
      </c>
      <c r="D92">
        <f>INDEX('Mens All Events'!D$4:D$171,MATCH('Mens Ranks'!$A92,'Mens All Events'!$A$4:$A$171,0))</f>
        <v>750</v>
      </c>
      <c r="E92">
        <f>INDEX('Mens All Events'!E$4:E$171,MATCH('Mens Ranks'!$A92,'Mens All Events'!$A$4:$A$171,0))</f>
        <v>4</v>
      </c>
      <c r="F92">
        <f>INDEX('Mens All Events'!F$4:F$171,MATCH('Mens Ranks'!$A92,'Mens All Events'!$A$4:$A$171,0))</f>
        <v>187.5</v>
      </c>
      <c r="G92">
        <f>INDEX('Mens All Events'!G$4:G$171,MATCH('Mens Ranks'!$A92,'Mens All Events'!$A$4:$A$171,0))</f>
        <v>182</v>
      </c>
      <c r="H92">
        <f>INDEX('Mens All Events'!H$4:H$171,MATCH('Mens Ranks'!$A92,'Mens All Events'!$A$4:$A$171,0))</f>
        <v>189</v>
      </c>
      <c r="I92">
        <f>INDEX('Mens All Events'!I$4:I$171,MATCH('Mens Ranks'!$A92,'Mens All Events'!$A$4:$A$171,0))</f>
        <v>166</v>
      </c>
      <c r="J92">
        <f>INDEX('Mens All Events'!J$4:J$171,MATCH('Mens Ranks'!$A92,'Mens All Events'!$A$4:$A$171,0))</f>
        <v>0</v>
      </c>
      <c r="K92">
        <f>INDEX('Mens All Events'!K$4:K$171,MATCH('Mens Ranks'!$A92,'Mens All Events'!$A$4:$A$171,0))</f>
        <v>0</v>
      </c>
      <c r="L92">
        <f>INDEX('Mens All Events'!L$4:L$171,MATCH('Mens Ranks'!$A92,'Mens All Events'!$A$4:$A$171,0))</f>
        <v>213</v>
      </c>
    </row>
    <row r="93" spans="1:12" ht="12.75">
      <c r="A93" s="123">
        <f t="shared" si="1"/>
        <v>90</v>
      </c>
      <c r="B93" t="str">
        <f ca="1">INDEX('Mens All Events'!B$4:B$171,MATCH('Mens Ranks'!$A93,'Mens All Events'!$A$4:$A$171,0))</f>
        <v>Mitch Ginther</v>
      </c>
      <c r="C93" t="str">
        <f>INDEX('Mens All Events'!C$4:C$171,MATCH('Mens Ranks'!$A93,'Mens All Events'!$A$4:$A$171,0))</f>
        <v>Iowa State University JV</v>
      </c>
      <c r="D93">
        <f>INDEX('Mens All Events'!D$4:D$171,MATCH('Mens Ranks'!$A93,'Mens All Events'!$A$4:$A$171,0))</f>
        <v>735</v>
      </c>
      <c r="E93">
        <f>INDEX('Mens All Events'!E$4:E$171,MATCH('Mens Ranks'!$A93,'Mens All Events'!$A$4:$A$171,0))</f>
        <v>6</v>
      </c>
      <c r="F93">
        <f>INDEX('Mens All Events'!F$4:F$171,MATCH('Mens Ranks'!$A93,'Mens All Events'!$A$4:$A$171,0))</f>
        <v>122.5</v>
      </c>
      <c r="G93">
        <f>INDEX('Mens All Events'!G$4:G$171,MATCH('Mens Ranks'!$A93,'Mens All Events'!$A$4:$A$171,0))</f>
        <v>101</v>
      </c>
      <c r="H93">
        <f>INDEX('Mens All Events'!H$4:H$171,MATCH('Mens Ranks'!$A93,'Mens All Events'!$A$4:$A$171,0))</f>
        <v>120</v>
      </c>
      <c r="I93">
        <f>INDEX('Mens All Events'!I$4:I$171,MATCH('Mens Ranks'!$A93,'Mens All Events'!$A$4:$A$171,0))</f>
        <v>125</v>
      </c>
      <c r="J93">
        <f>INDEX('Mens All Events'!J$4:J$171,MATCH('Mens Ranks'!$A93,'Mens All Events'!$A$4:$A$171,0))</f>
        <v>137</v>
      </c>
      <c r="K93">
        <f>INDEX('Mens All Events'!K$4:K$171,MATCH('Mens Ranks'!$A93,'Mens All Events'!$A$4:$A$171,0))</f>
        <v>128</v>
      </c>
      <c r="L93">
        <f>INDEX('Mens All Events'!L$4:L$171,MATCH('Mens Ranks'!$A93,'Mens All Events'!$A$4:$A$171,0))</f>
        <v>124</v>
      </c>
    </row>
    <row r="94" spans="1:12" ht="12.75">
      <c r="A94" s="123">
        <f t="shared" si="1"/>
        <v>91</v>
      </c>
      <c r="B94" t="str">
        <f ca="1">INDEX('Mens All Events'!B$4:B$171,MATCH('Mens Ranks'!$A94,'Mens All Events'!$A$4:$A$171,0))</f>
        <v>Nick Sylvester</v>
      </c>
      <c r="C94" t="str">
        <f>INDEX('Mens All Events'!C$4:C$171,MATCH('Mens Ranks'!$A94,'Mens All Events'!$A$4:$A$171,0))</f>
        <v>Iowa Central Community College</v>
      </c>
      <c r="D94">
        <f>INDEX('Mens All Events'!D$4:D$171,MATCH('Mens Ranks'!$A94,'Mens All Events'!$A$4:$A$171,0))</f>
        <v>713</v>
      </c>
      <c r="E94">
        <f>INDEX('Mens All Events'!E$4:E$171,MATCH('Mens Ranks'!$A94,'Mens All Events'!$A$4:$A$171,0))</f>
        <v>4</v>
      </c>
      <c r="F94">
        <f>INDEX('Mens All Events'!F$4:F$171,MATCH('Mens Ranks'!$A94,'Mens All Events'!$A$4:$A$171,0))</f>
        <v>178.25</v>
      </c>
      <c r="G94">
        <f>INDEX('Mens All Events'!G$4:G$171,MATCH('Mens Ranks'!$A94,'Mens All Events'!$A$4:$A$171,0))</f>
        <v>0</v>
      </c>
      <c r="H94">
        <f>INDEX('Mens All Events'!H$4:H$171,MATCH('Mens Ranks'!$A94,'Mens All Events'!$A$4:$A$171,0))</f>
        <v>0</v>
      </c>
      <c r="I94">
        <f>INDEX('Mens All Events'!I$4:I$171,MATCH('Mens Ranks'!$A94,'Mens All Events'!$A$4:$A$171,0))</f>
        <v>183</v>
      </c>
      <c r="J94">
        <f>INDEX('Mens All Events'!J$4:J$171,MATCH('Mens Ranks'!$A94,'Mens All Events'!$A$4:$A$171,0))</f>
        <v>190</v>
      </c>
      <c r="K94">
        <f>INDEX('Mens All Events'!K$4:K$171,MATCH('Mens Ranks'!$A94,'Mens All Events'!$A$4:$A$171,0))</f>
        <v>169</v>
      </c>
      <c r="L94">
        <f>INDEX('Mens All Events'!L$4:L$171,MATCH('Mens Ranks'!$A94,'Mens All Events'!$A$4:$A$171,0))</f>
        <v>171</v>
      </c>
    </row>
    <row r="95" spans="1:12" ht="12.75">
      <c r="A95" s="123">
        <f t="shared" si="1"/>
        <v>92</v>
      </c>
      <c r="B95" t="str">
        <f ca="1">INDEX('Mens All Events'!B$4:B$171,MATCH('Mens Ranks'!$A95,'Mens All Events'!$A$4:$A$171,0))</f>
        <v>Ethan Mikkelson</v>
      </c>
      <c r="C95" t="str">
        <f>INDEX('Mens All Events'!C$4:C$171,MATCH('Mens Ranks'!$A95,'Mens All Events'!$A$4:$A$171,0))</f>
        <v>Morningside College</v>
      </c>
      <c r="D95">
        <f>INDEX('Mens All Events'!D$4:D$171,MATCH('Mens Ranks'!$A95,'Mens All Events'!$A$4:$A$171,0))</f>
        <v>710</v>
      </c>
      <c r="E95">
        <f>INDEX('Mens All Events'!E$4:E$171,MATCH('Mens Ranks'!$A95,'Mens All Events'!$A$4:$A$171,0))</f>
        <v>4</v>
      </c>
      <c r="F95">
        <f>INDEX('Mens All Events'!F$4:F$171,MATCH('Mens Ranks'!$A95,'Mens All Events'!$A$4:$A$171,0))</f>
        <v>177.5</v>
      </c>
      <c r="G95">
        <f>INDEX('Mens All Events'!G$4:G$171,MATCH('Mens Ranks'!$A95,'Mens All Events'!$A$4:$A$171,0))</f>
        <v>167</v>
      </c>
      <c r="H95">
        <f>INDEX('Mens All Events'!H$4:H$171,MATCH('Mens Ranks'!$A95,'Mens All Events'!$A$4:$A$171,0))</f>
        <v>180</v>
      </c>
      <c r="I95">
        <f>INDEX('Mens All Events'!I$4:I$171,MATCH('Mens Ranks'!$A95,'Mens All Events'!$A$4:$A$171,0))</f>
        <v>208</v>
      </c>
      <c r="J95">
        <f>INDEX('Mens All Events'!J$4:J$171,MATCH('Mens Ranks'!$A95,'Mens All Events'!$A$4:$A$171,0))</f>
        <v>155</v>
      </c>
      <c r="K95">
        <f>INDEX('Mens All Events'!K$4:K$171,MATCH('Mens Ranks'!$A95,'Mens All Events'!$A$4:$A$171,0))</f>
        <v>0</v>
      </c>
      <c r="L95">
        <f>INDEX('Mens All Events'!L$4:L$171,MATCH('Mens Ranks'!$A95,'Mens All Events'!$A$4:$A$171,0))</f>
        <v>0</v>
      </c>
    </row>
    <row r="96" spans="1:12" ht="12.75">
      <c r="A96" s="123">
        <f t="shared" si="1"/>
        <v>93</v>
      </c>
      <c r="B96" t="str">
        <f ca="1">INDEX('Mens All Events'!B$4:B$171,MATCH('Mens Ranks'!$A96,'Mens All Events'!$A$4:$A$171,0))</f>
        <v>Robbie Loehner</v>
      </c>
      <c r="C96" t="str">
        <f>INDEX('Mens All Events'!C$4:C$171,MATCH('Mens Ranks'!$A96,'Mens All Events'!$A$4:$A$171,0))</f>
        <v>Culver-Stockton College</v>
      </c>
      <c r="D96">
        <f>INDEX('Mens All Events'!D$4:D$171,MATCH('Mens Ranks'!$A96,'Mens All Events'!$A$4:$A$171,0))</f>
        <v>706</v>
      </c>
      <c r="E96">
        <f>INDEX('Mens All Events'!E$4:E$171,MATCH('Mens Ranks'!$A96,'Mens All Events'!$A$4:$A$171,0))</f>
        <v>4</v>
      </c>
      <c r="F96">
        <f>INDEX('Mens All Events'!F$4:F$171,MATCH('Mens Ranks'!$A96,'Mens All Events'!$A$4:$A$171,0))</f>
        <v>176.5</v>
      </c>
      <c r="G96">
        <f>INDEX('Mens All Events'!G$4:G$171,MATCH('Mens Ranks'!$A96,'Mens All Events'!$A$4:$A$171,0))</f>
        <v>182</v>
      </c>
      <c r="H96">
        <f>INDEX('Mens All Events'!H$4:H$171,MATCH('Mens Ranks'!$A96,'Mens All Events'!$A$4:$A$171,0))</f>
        <v>207</v>
      </c>
      <c r="I96">
        <f>INDEX('Mens All Events'!I$4:I$171,MATCH('Mens Ranks'!$A96,'Mens All Events'!$A$4:$A$171,0))</f>
        <v>181</v>
      </c>
      <c r="J96">
        <f>INDEX('Mens All Events'!J$4:J$171,MATCH('Mens Ranks'!$A96,'Mens All Events'!$A$4:$A$171,0))</f>
        <v>136</v>
      </c>
      <c r="K96">
        <f>INDEX('Mens All Events'!K$4:K$171,MATCH('Mens Ranks'!$A96,'Mens All Events'!$A$4:$A$171,0))</f>
        <v>0</v>
      </c>
      <c r="L96">
        <f>INDEX('Mens All Events'!L$4:L$171,MATCH('Mens Ranks'!$A96,'Mens All Events'!$A$4:$A$171,0))</f>
        <v>0</v>
      </c>
    </row>
    <row r="97" spans="1:12" ht="12.75">
      <c r="A97" s="123">
        <f t="shared" si="1"/>
        <v>94</v>
      </c>
      <c r="B97" t="str">
        <f ca="1">INDEX('Mens All Events'!B$4:B$171,MATCH('Mens Ranks'!$A97,'Mens All Events'!$A$4:$A$171,0))</f>
        <v>Chris Peter</v>
      </c>
      <c r="C97" t="str">
        <f>INDEX('Mens All Events'!C$4:C$171,MATCH('Mens Ranks'!$A97,'Mens All Events'!$A$4:$A$171,0))</f>
        <v>Culver-Stockton College JV</v>
      </c>
      <c r="D97">
        <f>INDEX('Mens All Events'!D$4:D$171,MATCH('Mens Ranks'!$A97,'Mens All Events'!$A$4:$A$171,0))</f>
        <v>689</v>
      </c>
      <c r="E97">
        <f>INDEX('Mens All Events'!E$4:E$171,MATCH('Mens Ranks'!$A97,'Mens All Events'!$A$4:$A$171,0))</f>
        <v>4</v>
      </c>
      <c r="F97">
        <f>INDEX('Mens All Events'!F$4:F$171,MATCH('Mens Ranks'!$A97,'Mens All Events'!$A$4:$A$171,0))</f>
        <v>172.25</v>
      </c>
      <c r="G97">
        <f>INDEX('Mens All Events'!G$4:G$171,MATCH('Mens Ranks'!$A97,'Mens All Events'!$A$4:$A$171,0))</f>
        <v>171</v>
      </c>
      <c r="H97">
        <f>INDEX('Mens All Events'!H$4:H$171,MATCH('Mens Ranks'!$A97,'Mens All Events'!$A$4:$A$171,0))</f>
        <v>184</v>
      </c>
      <c r="I97">
        <f>INDEX('Mens All Events'!I$4:I$171,MATCH('Mens Ranks'!$A97,'Mens All Events'!$A$4:$A$171,0))</f>
        <v>153</v>
      </c>
      <c r="J97">
        <f>INDEX('Mens All Events'!J$4:J$171,MATCH('Mens Ranks'!$A97,'Mens All Events'!$A$4:$A$171,0))</f>
        <v>0</v>
      </c>
      <c r="K97">
        <f>INDEX('Mens All Events'!K$4:K$171,MATCH('Mens Ranks'!$A97,'Mens All Events'!$A$4:$A$171,0))</f>
        <v>181</v>
      </c>
      <c r="L97">
        <f>INDEX('Mens All Events'!L$4:L$171,MATCH('Mens Ranks'!$A97,'Mens All Events'!$A$4:$A$171,0))</f>
        <v>0</v>
      </c>
    </row>
    <row r="98" spans="1:12" ht="12.75">
      <c r="A98" s="123">
        <f t="shared" si="1"/>
        <v>95</v>
      </c>
      <c r="B98" t="str">
        <f ca="1">INDEX('Mens All Events'!B$4:B$171,MATCH('Mens Ranks'!$A98,'Mens All Events'!$A$4:$A$171,0))</f>
        <v>Tanner Hansel</v>
      </c>
      <c r="C98" t="str">
        <f>INDEX('Mens All Events'!C$4:C$171,MATCH('Mens Ranks'!$A98,'Mens All Events'!$A$4:$A$171,0))</f>
        <v>Morningside College</v>
      </c>
      <c r="D98">
        <f>INDEX('Mens All Events'!D$4:D$171,MATCH('Mens Ranks'!$A98,'Mens All Events'!$A$4:$A$171,0))</f>
        <v>688</v>
      </c>
      <c r="E98">
        <f>INDEX('Mens All Events'!E$4:E$171,MATCH('Mens Ranks'!$A98,'Mens All Events'!$A$4:$A$171,0))</f>
        <v>4</v>
      </c>
      <c r="F98">
        <f>INDEX('Mens All Events'!F$4:F$171,MATCH('Mens Ranks'!$A98,'Mens All Events'!$A$4:$A$171,0))</f>
        <v>172</v>
      </c>
      <c r="G98">
        <f>INDEX('Mens All Events'!G$4:G$171,MATCH('Mens Ranks'!$A98,'Mens All Events'!$A$4:$A$171,0))</f>
        <v>0</v>
      </c>
      <c r="H98">
        <f>INDEX('Mens All Events'!H$4:H$171,MATCH('Mens Ranks'!$A98,'Mens All Events'!$A$4:$A$171,0))</f>
        <v>171</v>
      </c>
      <c r="I98">
        <f>INDEX('Mens All Events'!I$4:I$171,MATCH('Mens Ranks'!$A98,'Mens All Events'!$A$4:$A$171,0))</f>
        <v>202</v>
      </c>
      <c r="J98">
        <f>INDEX('Mens All Events'!J$4:J$171,MATCH('Mens Ranks'!$A98,'Mens All Events'!$A$4:$A$171,0))</f>
        <v>159</v>
      </c>
      <c r="K98">
        <f>INDEX('Mens All Events'!K$4:K$171,MATCH('Mens Ranks'!$A98,'Mens All Events'!$A$4:$A$171,0))</f>
        <v>0</v>
      </c>
      <c r="L98">
        <f>INDEX('Mens All Events'!L$4:L$171,MATCH('Mens Ranks'!$A98,'Mens All Events'!$A$4:$A$171,0))</f>
        <v>156</v>
      </c>
    </row>
    <row r="99" spans="1:12" ht="12.75">
      <c r="A99" s="123">
        <f t="shared" si="1"/>
        <v>96</v>
      </c>
      <c r="B99" t="str">
        <f ca="1">INDEX('Mens All Events'!B$4:B$171,MATCH('Mens Ranks'!$A99,'Mens All Events'!$A$4:$A$171,0))</f>
        <v>Trevor Kraft</v>
      </c>
      <c r="C99" t="str">
        <f>INDEX('Mens All Events'!C$4:C$171,MATCH('Mens Ranks'!$A99,'Mens All Events'!$A$4:$A$171,0))</f>
        <v>Hastings College JV</v>
      </c>
      <c r="D99">
        <f>INDEX('Mens All Events'!D$4:D$171,MATCH('Mens Ranks'!$A99,'Mens All Events'!$A$4:$A$171,0))</f>
        <v>686</v>
      </c>
      <c r="E99">
        <f>INDEX('Mens All Events'!E$4:E$171,MATCH('Mens Ranks'!$A99,'Mens All Events'!$A$4:$A$171,0))</f>
        <v>4</v>
      </c>
      <c r="F99">
        <f>INDEX('Mens All Events'!F$4:F$171,MATCH('Mens Ranks'!$A99,'Mens All Events'!$A$4:$A$171,0))</f>
        <v>171.5</v>
      </c>
      <c r="G99">
        <f>INDEX('Mens All Events'!G$4:G$171,MATCH('Mens Ranks'!$A99,'Mens All Events'!$A$4:$A$171,0))</f>
        <v>158</v>
      </c>
      <c r="H99">
        <f>INDEX('Mens All Events'!H$4:H$171,MATCH('Mens Ranks'!$A99,'Mens All Events'!$A$4:$A$171,0))</f>
        <v>0</v>
      </c>
      <c r="I99">
        <f>INDEX('Mens All Events'!I$4:I$171,MATCH('Mens Ranks'!$A99,'Mens All Events'!$A$4:$A$171,0))</f>
        <v>205</v>
      </c>
      <c r="J99">
        <f>INDEX('Mens All Events'!J$4:J$171,MATCH('Mens Ranks'!$A99,'Mens All Events'!$A$4:$A$171,0))</f>
        <v>153</v>
      </c>
      <c r="K99">
        <f>INDEX('Mens All Events'!K$4:K$171,MATCH('Mens Ranks'!$A99,'Mens All Events'!$A$4:$A$171,0))</f>
        <v>0</v>
      </c>
      <c r="L99">
        <f>INDEX('Mens All Events'!L$4:L$171,MATCH('Mens Ranks'!$A99,'Mens All Events'!$A$4:$A$171,0))</f>
        <v>170</v>
      </c>
    </row>
    <row r="100" spans="1:12" ht="12.75">
      <c r="A100" s="123">
        <f t="shared" si="1"/>
        <v>97</v>
      </c>
      <c r="B100" t="str">
        <f ca="1">INDEX('Mens All Events'!B$4:B$171,MATCH('Mens Ranks'!$A100,'Mens All Events'!$A$4:$A$171,0))</f>
        <v>Cannon Ousley</v>
      </c>
      <c r="C100" t="str">
        <f>INDEX('Mens All Events'!C$4:C$171,MATCH('Mens Ranks'!$A100,'Mens All Events'!$A$4:$A$171,0))</f>
        <v>Culver-Stockton College</v>
      </c>
      <c r="D100">
        <f>INDEX('Mens All Events'!D$4:D$171,MATCH('Mens Ranks'!$A100,'Mens All Events'!$A$4:$A$171,0))</f>
        <v>680</v>
      </c>
      <c r="E100">
        <f>INDEX('Mens All Events'!E$4:E$171,MATCH('Mens Ranks'!$A100,'Mens All Events'!$A$4:$A$171,0))</f>
        <v>4</v>
      </c>
      <c r="F100">
        <f>INDEX('Mens All Events'!F$4:F$171,MATCH('Mens Ranks'!$A100,'Mens All Events'!$A$4:$A$171,0))</f>
        <v>170</v>
      </c>
      <c r="G100">
        <f>INDEX('Mens All Events'!G$4:G$171,MATCH('Mens Ranks'!$A100,'Mens All Events'!$A$4:$A$171,0))</f>
        <v>162</v>
      </c>
      <c r="H100">
        <f>INDEX('Mens All Events'!H$4:H$171,MATCH('Mens Ranks'!$A100,'Mens All Events'!$A$4:$A$171,0))</f>
        <v>202</v>
      </c>
      <c r="I100">
        <f>INDEX('Mens All Events'!I$4:I$171,MATCH('Mens Ranks'!$A100,'Mens All Events'!$A$4:$A$171,0))</f>
        <v>157</v>
      </c>
      <c r="J100">
        <f>INDEX('Mens All Events'!J$4:J$171,MATCH('Mens Ranks'!$A100,'Mens All Events'!$A$4:$A$171,0))</f>
        <v>0</v>
      </c>
      <c r="K100">
        <f>INDEX('Mens All Events'!K$4:K$171,MATCH('Mens Ranks'!$A100,'Mens All Events'!$A$4:$A$171,0))</f>
        <v>0</v>
      </c>
      <c r="L100">
        <f>INDEX('Mens All Events'!L$4:L$171,MATCH('Mens Ranks'!$A100,'Mens All Events'!$A$4:$A$171,0))</f>
        <v>159</v>
      </c>
    </row>
    <row r="101" spans="1:12" ht="12.75">
      <c r="A101" s="123">
        <f t="shared" si="1"/>
        <v>98</v>
      </c>
      <c r="B101" t="str">
        <f ca="1">INDEX('Mens All Events'!B$4:B$171,MATCH('Mens Ranks'!$A101,'Mens All Events'!$A$4:$A$171,0))</f>
        <v>Austin Curttright</v>
      </c>
      <c r="C101" t="str">
        <f>INDEX('Mens All Events'!C$4:C$171,MATCH('Mens Ranks'!$A101,'Mens All Events'!$A$4:$A$171,0))</f>
        <v>Culver-Stockton College</v>
      </c>
      <c r="D101">
        <f>INDEX('Mens All Events'!D$4:D$171,MATCH('Mens Ranks'!$A101,'Mens All Events'!$A$4:$A$171,0))</f>
        <v>678</v>
      </c>
      <c r="E101">
        <f>INDEX('Mens All Events'!E$4:E$171,MATCH('Mens Ranks'!$A101,'Mens All Events'!$A$4:$A$171,0))</f>
        <v>4</v>
      </c>
      <c r="F101">
        <f>INDEX('Mens All Events'!F$4:F$171,MATCH('Mens Ranks'!$A101,'Mens All Events'!$A$4:$A$171,0))</f>
        <v>169.5</v>
      </c>
      <c r="G101">
        <f>INDEX('Mens All Events'!G$4:G$171,MATCH('Mens Ranks'!$A101,'Mens All Events'!$A$4:$A$171,0))</f>
        <v>159</v>
      </c>
      <c r="H101">
        <f>INDEX('Mens All Events'!H$4:H$171,MATCH('Mens Ranks'!$A101,'Mens All Events'!$A$4:$A$171,0))</f>
        <v>134</v>
      </c>
      <c r="I101">
        <f>INDEX('Mens All Events'!I$4:I$171,MATCH('Mens Ranks'!$A101,'Mens All Events'!$A$4:$A$171,0))</f>
        <v>0</v>
      </c>
      <c r="J101">
        <f>INDEX('Mens All Events'!J$4:J$171,MATCH('Mens Ranks'!$A101,'Mens All Events'!$A$4:$A$171,0))</f>
        <v>0</v>
      </c>
      <c r="K101">
        <f>INDEX('Mens All Events'!K$4:K$171,MATCH('Mens Ranks'!$A101,'Mens All Events'!$A$4:$A$171,0))</f>
        <v>193</v>
      </c>
      <c r="L101">
        <f>INDEX('Mens All Events'!L$4:L$171,MATCH('Mens Ranks'!$A101,'Mens All Events'!$A$4:$A$171,0))</f>
        <v>192</v>
      </c>
    </row>
    <row r="102" spans="1:12" ht="12.75">
      <c r="A102" s="123">
        <f t="shared" si="1"/>
        <v>99</v>
      </c>
      <c r="B102" t="str">
        <f ca="1">INDEX('Mens All Events'!B$4:B$171,MATCH('Mens Ranks'!$A102,'Mens All Events'!$A$4:$A$171,0))</f>
        <v>Anthony Ruffalo</v>
      </c>
      <c r="C102" t="str">
        <f>INDEX('Mens All Events'!C$4:C$171,MATCH('Mens Ranks'!$A102,'Mens All Events'!$A$4:$A$171,0))</f>
        <v>Iowa State University JV</v>
      </c>
      <c r="D102">
        <f>INDEX('Mens All Events'!D$4:D$171,MATCH('Mens Ranks'!$A102,'Mens All Events'!$A$4:$A$171,0))</f>
        <v>656</v>
      </c>
      <c r="E102">
        <f>INDEX('Mens All Events'!E$4:E$171,MATCH('Mens Ranks'!$A102,'Mens All Events'!$A$4:$A$171,0))</f>
        <v>6</v>
      </c>
      <c r="F102">
        <f>INDEX('Mens All Events'!F$4:F$171,MATCH('Mens Ranks'!$A102,'Mens All Events'!$A$4:$A$171,0))</f>
        <v>109.33333333333333</v>
      </c>
      <c r="G102">
        <f>INDEX('Mens All Events'!G$4:G$171,MATCH('Mens Ranks'!$A102,'Mens All Events'!$A$4:$A$171,0))</f>
        <v>129</v>
      </c>
      <c r="H102">
        <f>INDEX('Mens All Events'!H$4:H$171,MATCH('Mens Ranks'!$A102,'Mens All Events'!$A$4:$A$171,0))</f>
        <v>99</v>
      </c>
      <c r="I102">
        <f>INDEX('Mens All Events'!I$4:I$171,MATCH('Mens Ranks'!$A102,'Mens All Events'!$A$4:$A$171,0))</f>
        <v>102</v>
      </c>
      <c r="J102">
        <f>INDEX('Mens All Events'!J$4:J$171,MATCH('Mens Ranks'!$A102,'Mens All Events'!$A$4:$A$171,0))</f>
        <v>113</v>
      </c>
      <c r="K102">
        <f>INDEX('Mens All Events'!K$4:K$171,MATCH('Mens Ranks'!$A102,'Mens All Events'!$A$4:$A$171,0))</f>
        <v>98</v>
      </c>
      <c r="L102">
        <f>INDEX('Mens All Events'!L$4:L$171,MATCH('Mens Ranks'!$A102,'Mens All Events'!$A$4:$A$171,0))</f>
        <v>115</v>
      </c>
    </row>
    <row r="103" spans="1:12" ht="12.75">
      <c r="A103" s="123">
        <f t="shared" si="1"/>
        <v>100</v>
      </c>
      <c r="B103" t="str">
        <f ca="1">INDEX('Mens All Events'!B$4:B$171,MATCH('Mens Ranks'!$A103,'Mens All Events'!$A$4:$A$171,0))</f>
        <v>Nathan Dodd</v>
      </c>
      <c r="C103" t="str">
        <f>INDEX('Mens All Events'!C$4:C$171,MATCH('Mens Ranks'!$A103,'Mens All Events'!$A$4:$A$171,0))</f>
        <v>Morningside College JV</v>
      </c>
      <c r="D103">
        <f>INDEX('Mens All Events'!D$4:D$171,MATCH('Mens Ranks'!$A103,'Mens All Events'!$A$4:$A$171,0))</f>
        <v>655</v>
      </c>
      <c r="E103">
        <f>INDEX('Mens All Events'!E$4:E$171,MATCH('Mens Ranks'!$A103,'Mens All Events'!$A$4:$A$171,0))</f>
        <v>4</v>
      </c>
      <c r="F103">
        <f>INDEX('Mens All Events'!F$4:F$171,MATCH('Mens Ranks'!$A103,'Mens All Events'!$A$4:$A$171,0))</f>
        <v>163.75</v>
      </c>
      <c r="G103">
        <f>INDEX('Mens All Events'!G$4:G$171,MATCH('Mens Ranks'!$A103,'Mens All Events'!$A$4:$A$171,0))</f>
        <v>136</v>
      </c>
      <c r="H103">
        <f>INDEX('Mens All Events'!H$4:H$171,MATCH('Mens Ranks'!$A103,'Mens All Events'!$A$4:$A$171,0))</f>
        <v>0</v>
      </c>
      <c r="I103">
        <f>INDEX('Mens All Events'!I$4:I$171,MATCH('Mens Ranks'!$A103,'Mens All Events'!$A$4:$A$171,0))</f>
        <v>0</v>
      </c>
      <c r="J103">
        <f>INDEX('Mens All Events'!J$4:J$171,MATCH('Mens Ranks'!$A103,'Mens All Events'!$A$4:$A$171,0))</f>
        <v>194</v>
      </c>
      <c r="K103">
        <f>INDEX('Mens All Events'!K$4:K$171,MATCH('Mens Ranks'!$A103,'Mens All Events'!$A$4:$A$171,0))</f>
        <v>155</v>
      </c>
      <c r="L103">
        <f>INDEX('Mens All Events'!L$4:L$171,MATCH('Mens Ranks'!$A103,'Mens All Events'!$A$4:$A$171,0))</f>
        <v>170</v>
      </c>
    </row>
    <row r="104" spans="1:12" ht="12.75">
      <c r="A104" s="123">
        <f t="shared" si="1"/>
        <v>101</v>
      </c>
      <c r="B104" t="str">
        <f ca="1">INDEX('Mens All Events'!B$4:B$171,MATCH('Mens Ranks'!$A104,'Mens All Events'!$A$4:$A$171,0))</f>
        <v>Patrick Wood</v>
      </c>
      <c r="C104" t="str">
        <f>INDEX('Mens All Events'!C$4:C$171,MATCH('Mens Ranks'!$A104,'Mens All Events'!$A$4:$A$171,0))</f>
        <v>Iowa Central Community College</v>
      </c>
      <c r="D104">
        <f>INDEX('Mens All Events'!D$4:D$171,MATCH('Mens Ranks'!$A104,'Mens All Events'!$A$4:$A$171,0))</f>
        <v>642</v>
      </c>
      <c r="E104">
        <f>INDEX('Mens All Events'!E$4:E$171,MATCH('Mens Ranks'!$A104,'Mens All Events'!$A$4:$A$171,0))</f>
        <v>4</v>
      </c>
      <c r="F104">
        <f>INDEX('Mens All Events'!F$4:F$171,MATCH('Mens Ranks'!$A104,'Mens All Events'!$A$4:$A$171,0))</f>
        <v>160.5</v>
      </c>
      <c r="G104">
        <f>INDEX('Mens All Events'!G$4:G$171,MATCH('Mens Ranks'!$A104,'Mens All Events'!$A$4:$A$171,0))</f>
        <v>170</v>
      </c>
      <c r="H104">
        <f>INDEX('Mens All Events'!H$4:H$171,MATCH('Mens Ranks'!$A104,'Mens All Events'!$A$4:$A$171,0))</f>
        <v>176</v>
      </c>
      <c r="I104">
        <f>INDEX('Mens All Events'!I$4:I$171,MATCH('Mens Ranks'!$A104,'Mens All Events'!$A$4:$A$171,0))</f>
        <v>169</v>
      </c>
      <c r="J104">
        <f>INDEX('Mens All Events'!J$4:J$171,MATCH('Mens Ranks'!$A104,'Mens All Events'!$A$4:$A$171,0))</f>
        <v>0</v>
      </c>
      <c r="K104">
        <f>INDEX('Mens All Events'!K$4:K$171,MATCH('Mens Ranks'!$A104,'Mens All Events'!$A$4:$A$171,0))</f>
        <v>0</v>
      </c>
      <c r="L104">
        <f>INDEX('Mens All Events'!L$4:L$171,MATCH('Mens Ranks'!$A104,'Mens All Events'!$A$4:$A$171,0))</f>
        <v>127</v>
      </c>
    </row>
    <row r="105" spans="1:12" ht="12.75">
      <c r="A105" s="123">
        <f t="shared" si="1"/>
        <v>102</v>
      </c>
      <c r="B105" t="str">
        <f ca="1">INDEX('Mens All Events'!B$4:B$171,MATCH('Mens Ranks'!$A105,'Mens All Events'!$A$4:$A$171,0))</f>
        <v>Kyle Kommes</v>
      </c>
      <c r="C105" t="str">
        <f>INDEX('Mens All Events'!C$4:C$171,MATCH('Mens Ranks'!$A105,'Mens All Events'!$A$4:$A$171,0))</f>
        <v>Morningside College JV</v>
      </c>
      <c r="D105">
        <f>INDEX('Mens All Events'!D$4:D$171,MATCH('Mens Ranks'!$A105,'Mens All Events'!$A$4:$A$171,0))</f>
        <v>638</v>
      </c>
      <c r="E105">
        <f>INDEX('Mens All Events'!E$4:E$171,MATCH('Mens Ranks'!$A105,'Mens All Events'!$A$4:$A$171,0))</f>
        <v>4</v>
      </c>
      <c r="F105">
        <f>INDEX('Mens All Events'!F$4:F$171,MATCH('Mens Ranks'!$A105,'Mens All Events'!$A$4:$A$171,0))</f>
        <v>159.5</v>
      </c>
      <c r="G105">
        <f>INDEX('Mens All Events'!G$4:G$171,MATCH('Mens Ranks'!$A105,'Mens All Events'!$A$4:$A$171,0))</f>
        <v>177</v>
      </c>
      <c r="H105">
        <f>INDEX('Mens All Events'!H$4:H$171,MATCH('Mens Ranks'!$A105,'Mens All Events'!$A$4:$A$171,0))</f>
        <v>150</v>
      </c>
      <c r="I105">
        <f>INDEX('Mens All Events'!I$4:I$171,MATCH('Mens Ranks'!$A105,'Mens All Events'!$A$4:$A$171,0))</f>
        <v>165</v>
      </c>
      <c r="J105">
        <f>INDEX('Mens All Events'!J$4:J$171,MATCH('Mens Ranks'!$A105,'Mens All Events'!$A$4:$A$171,0))</f>
        <v>146</v>
      </c>
      <c r="K105">
        <f>INDEX('Mens All Events'!K$4:K$171,MATCH('Mens Ranks'!$A105,'Mens All Events'!$A$4:$A$171,0))</f>
        <v>0</v>
      </c>
      <c r="L105">
        <f>INDEX('Mens All Events'!L$4:L$171,MATCH('Mens Ranks'!$A105,'Mens All Events'!$A$4:$A$171,0))</f>
        <v>0</v>
      </c>
    </row>
    <row r="106" spans="1:12" ht="12.75">
      <c r="A106" s="123">
        <f t="shared" si="1"/>
        <v>103</v>
      </c>
      <c r="B106" t="str">
        <f ca="1">INDEX('Mens All Events'!B$4:B$171,MATCH('Mens Ranks'!$A106,'Mens All Events'!$A$4:$A$171,0))</f>
        <v>Wyatt Davis</v>
      </c>
      <c r="C106" t="str">
        <f>INDEX('Mens All Events'!C$4:C$171,MATCH('Mens Ranks'!$A106,'Mens All Events'!$A$4:$A$171,0))</f>
        <v>Hastings College JV</v>
      </c>
      <c r="D106">
        <f>INDEX('Mens All Events'!D$4:D$171,MATCH('Mens Ranks'!$A106,'Mens All Events'!$A$4:$A$171,0))</f>
        <v>633</v>
      </c>
      <c r="E106">
        <f>INDEX('Mens All Events'!E$4:E$171,MATCH('Mens Ranks'!$A106,'Mens All Events'!$A$4:$A$171,0))</f>
        <v>4</v>
      </c>
      <c r="F106">
        <f>INDEX('Mens All Events'!F$4:F$171,MATCH('Mens Ranks'!$A106,'Mens All Events'!$A$4:$A$171,0))</f>
        <v>158.25</v>
      </c>
      <c r="G106">
        <f>INDEX('Mens All Events'!G$4:G$171,MATCH('Mens Ranks'!$A106,'Mens All Events'!$A$4:$A$171,0))</f>
        <v>0</v>
      </c>
      <c r="H106">
        <f>INDEX('Mens All Events'!H$4:H$171,MATCH('Mens Ranks'!$A106,'Mens All Events'!$A$4:$A$171,0))</f>
        <v>153</v>
      </c>
      <c r="I106">
        <f>INDEX('Mens All Events'!I$4:I$171,MATCH('Mens Ranks'!$A106,'Mens All Events'!$A$4:$A$171,0))</f>
        <v>0</v>
      </c>
      <c r="J106">
        <f>INDEX('Mens All Events'!J$4:J$171,MATCH('Mens Ranks'!$A106,'Mens All Events'!$A$4:$A$171,0))</f>
        <v>171</v>
      </c>
      <c r="K106">
        <f>INDEX('Mens All Events'!K$4:K$171,MATCH('Mens Ranks'!$A106,'Mens All Events'!$A$4:$A$171,0))</f>
        <v>162</v>
      </c>
      <c r="L106">
        <f>INDEX('Mens All Events'!L$4:L$171,MATCH('Mens Ranks'!$A106,'Mens All Events'!$A$4:$A$171,0))</f>
        <v>147</v>
      </c>
    </row>
    <row r="107" spans="1:12" ht="12.75">
      <c r="A107" s="123">
        <f t="shared" si="1"/>
        <v>104</v>
      </c>
      <c r="B107" t="str">
        <f ca="1">INDEX('Mens All Events'!B$4:B$171,MATCH('Mens Ranks'!$A107,'Mens All Events'!$A$4:$A$171,0))</f>
        <v>Eric Gomez</v>
      </c>
      <c r="C107" t="str">
        <f>INDEX('Mens All Events'!C$4:C$171,MATCH('Mens Ranks'!$A107,'Mens All Events'!$A$4:$A$171,0))</f>
        <v>Central Oklahoma</v>
      </c>
      <c r="D107">
        <f>INDEX('Mens All Events'!D$4:D$171,MATCH('Mens Ranks'!$A107,'Mens All Events'!$A$4:$A$171,0))</f>
        <v>629</v>
      </c>
      <c r="E107">
        <f>INDEX('Mens All Events'!E$4:E$171,MATCH('Mens Ranks'!$A107,'Mens All Events'!$A$4:$A$171,0))</f>
        <v>4</v>
      </c>
      <c r="F107">
        <f>INDEX('Mens All Events'!F$4:F$171,MATCH('Mens Ranks'!$A107,'Mens All Events'!$A$4:$A$171,0))</f>
        <v>157.25</v>
      </c>
      <c r="G107">
        <f>INDEX('Mens All Events'!G$4:G$171,MATCH('Mens Ranks'!$A107,'Mens All Events'!$A$4:$A$171,0))</f>
        <v>164</v>
      </c>
      <c r="H107">
        <f>INDEX('Mens All Events'!H$4:H$171,MATCH('Mens Ranks'!$A107,'Mens All Events'!$A$4:$A$171,0))</f>
        <v>178</v>
      </c>
      <c r="I107">
        <f>INDEX('Mens All Events'!I$4:I$171,MATCH('Mens Ranks'!$A107,'Mens All Events'!$A$4:$A$171,0))</f>
        <v>159</v>
      </c>
      <c r="J107">
        <f>INDEX('Mens All Events'!J$4:J$171,MATCH('Mens Ranks'!$A107,'Mens All Events'!$A$4:$A$171,0))</f>
        <v>0</v>
      </c>
      <c r="K107">
        <f>INDEX('Mens All Events'!K$4:K$171,MATCH('Mens Ranks'!$A107,'Mens All Events'!$A$4:$A$171,0))</f>
        <v>0</v>
      </c>
      <c r="L107">
        <f>INDEX('Mens All Events'!L$4:L$171,MATCH('Mens Ranks'!$A107,'Mens All Events'!$A$4:$A$171,0))</f>
        <v>128</v>
      </c>
    </row>
    <row r="108" spans="1:12" ht="12.75">
      <c r="A108" s="123">
        <f t="shared" si="1"/>
        <v>105</v>
      </c>
      <c r="B108" t="str">
        <f ca="1">INDEX('Mens All Events'!B$4:B$171,MATCH('Mens Ranks'!$A108,'Mens All Events'!$A$4:$A$171,0))</f>
        <v>Colton Mitchell</v>
      </c>
      <c r="C108" t="str">
        <f>INDEX('Mens All Events'!C$4:C$171,MATCH('Mens Ranks'!$A108,'Mens All Events'!$A$4:$A$171,0))</f>
        <v>Iowa State University</v>
      </c>
      <c r="D108">
        <f>INDEX('Mens All Events'!D$4:D$171,MATCH('Mens Ranks'!$A108,'Mens All Events'!$A$4:$A$171,0))</f>
        <v>616</v>
      </c>
      <c r="E108">
        <f>INDEX('Mens All Events'!E$4:E$171,MATCH('Mens Ranks'!$A108,'Mens All Events'!$A$4:$A$171,0))</f>
        <v>4</v>
      </c>
      <c r="F108">
        <f>INDEX('Mens All Events'!F$4:F$171,MATCH('Mens Ranks'!$A108,'Mens All Events'!$A$4:$A$171,0))</f>
        <v>154</v>
      </c>
      <c r="G108">
        <f>INDEX('Mens All Events'!G$4:G$171,MATCH('Mens Ranks'!$A108,'Mens All Events'!$A$4:$A$171,0))</f>
        <v>126</v>
      </c>
      <c r="H108">
        <f>INDEX('Mens All Events'!H$4:H$171,MATCH('Mens Ranks'!$A108,'Mens All Events'!$A$4:$A$171,0))</f>
        <v>0</v>
      </c>
      <c r="I108">
        <f>INDEX('Mens All Events'!I$4:I$171,MATCH('Mens Ranks'!$A108,'Mens All Events'!$A$4:$A$171,0))</f>
        <v>170</v>
      </c>
      <c r="J108">
        <f>INDEX('Mens All Events'!J$4:J$171,MATCH('Mens Ranks'!$A108,'Mens All Events'!$A$4:$A$171,0))</f>
        <v>151</v>
      </c>
      <c r="K108">
        <f>INDEX('Mens All Events'!K$4:K$171,MATCH('Mens Ranks'!$A108,'Mens All Events'!$A$4:$A$171,0))</f>
        <v>0</v>
      </c>
      <c r="L108">
        <f>INDEX('Mens All Events'!L$4:L$171,MATCH('Mens Ranks'!$A108,'Mens All Events'!$A$4:$A$171,0))</f>
        <v>169</v>
      </c>
    </row>
    <row r="109" spans="1:12" ht="12.75">
      <c r="A109" s="123">
        <f t="shared" si="1"/>
        <v>106</v>
      </c>
      <c r="B109" t="str">
        <f ca="1">INDEX('Mens All Events'!B$4:B$171,MATCH('Mens Ranks'!$A109,'Mens All Events'!$A$4:$A$171,0))</f>
        <v>Frank Felber</v>
      </c>
      <c r="C109" t="str">
        <f>INDEX('Mens All Events'!C$4:C$171,MATCH('Mens Ranks'!$A109,'Mens All Events'!$A$4:$A$171,0))</f>
        <v>Kansas State</v>
      </c>
      <c r="D109">
        <f>INDEX('Mens All Events'!D$4:D$171,MATCH('Mens Ranks'!$A109,'Mens All Events'!$A$4:$A$171,0))</f>
        <v>564</v>
      </c>
      <c r="E109">
        <f>INDEX('Mens All Events'!E$4:E$171,MATCH('Mens Ranks'!$A109,'Mens All Events'!$A$4:$A$171,0))</f>
        <v>4</v>
      </c>
      <c r="F109">
        <f>INDEX('Mens All Events'!F$4:F$171,MATCH('Mens Ranks'!$A109,'Mens All Events'!$A$4:$A$171,0))</f>
        <v>141</v>
      </c>
      <c r="G109">
        <f>INDEX('Mens All Events'!G$4:G$171,MATCH('Mens Ranks'!$A109,'Mens All Events'!$A$4:$A$171,0))</f>
        <v>0</v>
      </c>
      <c r="H109">
        <f>INDEX('Mens All Events'!H$4:H$171,MATCH('Mens Ranks'!$A109,'Mens All Events'!$A$4:$A$171,0))</f>
        <v>118</v>
      </c>
      <c r="I109">
        <f>INDEX('Mens All Events'!I$4:I$171,MATCH('Mens Ranks'!$A109,'Mens All Events'!$A$4:$A$171,0))</f>
        <v>0</v>
      </c>
      <c r="J109">
        <f>INDEX('Mens All Events'!J$4:J$171,MATCH('Mens Ranks'!$A109,'Mens All Events'!$A$4:$A$171,0))</f>
        <v>153</v>
      </c>
      <c r="K109">
        <f>INDEX('Mens All Events'!K$4:K$171,MATCH('Mens Ranks'!$A109,'Mens All Events'!$A$4:$A$171,0))</f>
        <v>146</v>
      </c>
      <c r="L109">
        <f>INDEX('Mens All Events'!L$4:L$171,MATCH('Mens Ranks'!$A109,'Mens All Events'!$A$4:$A$171,0))</f>
        <v>147</v>
      </c>
    </row>
    <row r="110" spans="1:12" ht="12.75">
      <c r="A110" s="123">
        <f t="shared" si="1"/>
        <v>107</v>
      </c>
      <c r="B110" t="str">
        <f ca="1">INDEX('Mens All Events'!B$4:B$171,MATCH('Mens Ranks'!$A110,'Mens All Events'!$A$4:$A$171,0))</f>
        <v>Jorge Loredo</v>
      </c>
      <c r="C110" t="str">
        <f>INDEX('Mens All Events'!C$4:C$171,MATCH('Mens Ranks'!$A110,'Mens All Events'!$A$4:$A$171,0))</f>
        <v>Morningside College</v>
      </c>
      <c r="D110">
        <f>INDEX('Mens All Events'!D$4:D$171,MATCH('Mens Ranks'!$A110,'Mens All Events'!$A$4:$A$171,0))</f>
        <v>558</v>
      </c>
      <c r="E110">
        <f>INDEX('Mens All Events'!E$4:E$171,MATCH('Mens Ranks'!$A110,'Mens All Events'!$A$4:$A$171,0))</f>
        <v>3</v>
      </c>
      <c r="F110">
        <f>INDEX('Mens All Events'!F$4:F$171,MATCH('Mens Ranks'!$A110,'Mens All Events'!$A$4:$A$171,0))</f>
        <v>186</v>
      </c>
      <c r="G110">
        <f>INDEX('Mens All Events'!G$4:G$171,MATCH('Mens Ranks'!$A110,'Mens All Events'!$A$4:$A$171,0))</f>
        <v>148</v>
      </c>
      <c r="H110">
        <f>INDEX('Mens All Events'!H$4:H$171,MATCH('Mens Ranks'!$A110,'Mens All Events'!$A$4:$A$171,0))</f>
        <v>0</v>
      </c>
      <c r="I110">
        <f>INDEX('Mens All Events'!I$4:I$171,MATCH('Mens Ranks'!$A110,'Mens All Events'!$A$4:$A$171,0))</f>
        <v>0</v>
      </c>
      <c r="J110">
        <f>INDEX('Mens All Events'!J$4:J$171,MATCH('Mens Ranks'!$A110,'Mens All Events'!$A$4:$A$171,0))</f>
        <v>0</v>
      </c>
      <c r="K110">
        <f>INDEX('Mens All Events'!K$4:K$171,MATCH('Mens Ranks'!$A110,'Mens All Events'!$A$4:$A$171,0))</f>
        <v>211</v>
      </c>
      <c r="L110">
        <f>INDEX('Mens All Events'!L$4:L$171,MATCH('Mens Ranks'!$A110,'Mens All Events'!$A$4:$A$171,0))</f>
        <v>199</v>
      </c>
    </row>
    <row r="111" spans="1:12" ht="12.75">
      <c r="A111" s="123">
        <f t="shared" si="1"/>
        <v>108</v>
      </c>
      <c r="B111" t="str">
        <f ca="1">INDEX('Mens All Events'!B$4:B$171,MATCH('Mens Ranks'!$A111,'Mens All Events'!$A$4:$A$171,0))</f>
        <v>Kellen Lavery</v>
      </c>
      <c r="C111" t="str">
        <f>INDEX('Mens All Events'!C$4:C$171,MATCH('Mens Ranks'!$A111,'Mens All Events'!$A$4:$A$171,0))</f>
        <v>West Texas AM</v>
      </c>
      <c r="D111">
        <f>INDEX('Mens All Events'!D$4:D$171,MATCH('Mens Ranks'!$A111,'Mens All Events'!$A$4:$A$171,0))</f>
        <v>548</v>
      </c>
      <c r="E111">
        <f>INDEX('Mens All Events'!E$4:E$171,MATCH('Mens Ranks'!$A111,'Mens All Events'!$A$4:$A$171,0))</f>
        <v>3</v>
      </c>
      <c r="F111">
        <f>INDEX('Mens All Events'!F$4:F$171,MATCH('Mens Ranks'!$A111,'Mens All Events'!$A$4:$A$171,0))</f>
        <v>182.66666666666666</v>
      </c>
      <c r="G111">
        <f>INDEX('Mens All Events'!G$4:G$171,MATCH('Mens Ranks'!$A111,'Mens All Events'!$A$4:$A$171,0))</f>
        <v>191</v>
      </c>
      <c r="H111">
        <f>INDEX('Mens All Events'!H$4:H$171,MATCH('Mens Ranks'!$A111,'Mens All Events'!$A$4:$A$171,0))</f>
        <v>188</v>
      </c>
      <c r="I111">
        <f>INDEX('Mens All Events'!I$4:I$171,MATCH('Mens Ranks'!$A111,'Mens All Events'!$A$4:$A$171,0))</f>
        <v>169</v>
      </c>
      <c r="J111">
        <f>INDEX('Mens All Events'!J$4:J$171,MATCH('Mens Ranks'!$A111,'Mens All Events'!$A$4:$A$171,0))</f>
        <v>0</v>
      </c>
      <c r="K111">
        <f>INDEX('Mens All Events'!K$4:K$171,MATCH('Mens Ranks'!$A111,'Mens All Events'!$A$4:$A$171,0))</f>
        <v>0</v>
      </c>
      <c r="L111">
        <f>INDEX('Mens All Events'!L$4:L$171,MATCH('Mens Ranks'!$A111,'Mens All Events'!$A$4:$A$171,0))</f>
        <v>0</v>
      </c>
    </row>
    <row r="112" spans="1:12" ht="12.75">
      <c r="A112" s="123">
        <f t="shared" si="1"/>
        <v>109</v>
      </c>
      <c r="B112" t="str">
        <f ca="1">INDEX('Mens All Events'!B$4:B$171,MATCH('Mens Ranks'!$A112,'Mens All Events'!$A$4:$A$171,0))</f>
        <v>Taylor Baker</v>
      </c>
      <c r="C112" t="str">
        <f>INDEX('Mens All Events'!C$4:C$171,MATCH('Mens Ranks'!$A112,'Mens All Events'!$A$4:$A$171,0))</f>
        <v>Culver-Stockton College</v>
      </c>
      <c r="D112">
        <f>INDEX('Mens All Events'!D$4:D$171,MATCH('Mens Ranks'!$A112,'Mens All Events'!$A$4:$A$171,0))</f>
        <v>542</v>
      </c>
      <c r="E112">
        <f>INDEX('Mens All Events'!E$4:E$171,MATCH('Mens Ranks'!$A112,'Mens All Events'!$A$4:$A$171,0))</f>
        <v>3</v>
      </c>
      <c r="F112">
        <f>INDEX('Mens All Events'!F$4:F$171,MATCH('Mens Ranks'!$A112,'Mens All Events'!$A$4:$A$171,0))</f>
        <v>180.66666666666666</v>
      </c>
      <c r="G112">
        <f>INDEX('Mens All Events'!G$4:G$171,MATCH('Mens Ranks'!$A112,'Mens All Events'!$A$4:$A$171,0))</f>
        <v>0</v>
      </c>
      <c r="H112">
        <f>INDEX('Mens All Events'!H$4:H$171,MATCH('Mens Ranks'!$A112,'Mens All Events'!$A$4:$A$171,0))</f>
        <v>0</v>
      </c>
      <c r="I112">
        <f>INDEX('Mens All Events'!I$4:I$171,MATCH('Mens Ranks'!$A112,'Mens All Events'!$A$4:$A$171,0))</f>
        <v>211</v>
      </c>
      <c r="J112">
        <f>INDEX('Mens All Events'!J$4:J$171,MATCH('Mens Ranks'!$A112,'Mens All Events'!$A$4:$A$171,0))</f>
        <v>179</v>
      </c>
      <c r="K112">
        <f>INDEX('Mens All Events'!K$4:K$171,MATCH('Mens Ranks'!$A112,'Mens All Events'!$A$4:$A$171,0))</f>
        <v>152</v>
      </c>
      <c r="L112">
        <f>INDEX('Mens All Events'!L$4:L$171,MATCH('Mens Ranks'!$A112,'Mens All Events'!$A$4:$A$171,0))</f>
        <v>0</v>
      </c>
    </row>
    <row r="113" spans="1:12" ht="12.75">
      <c r="A113" s="123">
        <f t="shared" si="1"/>
        <v>110</v>
      </c>
      <c r="B113" t="str">
        <f ca="1">INDEX('Mens All Events'!B$4:B$171,MATCH('Mens Ranks'!$A113,'Mens All Events'!$A$4:$A$171,0))</f>
        <v>Jonah Starmer</v>
      </c>
      <c r="C113" t="str">
        <f>INDEX('Mens All Events'!C$4:C$171,MATCH('Mens Ranks'!$A113,'Mens All Events'!$A$4:$A$171,0))</f>
        <v>Hastings College</v>
      </c>
      <c r="D113">
        <f>INDEX('Mens All Events'!D$4:D$171,MATCH('Mens Ranks'!$A113,'Mens All Events'!$A$4:$A$171,0))</f>
        <v>535</v>
      </c>
      <c r="E113">
        <f>INDEX('Mens All Events'!E$4:E$171,MATCH('Mens Ranks'!$A113,'Mens All Events'!$A$4:$A$171,0))</f>
        <v>3</v>
      </c>
      <c r="F113">
        <f>INDEX('Mens All Events'!F$4:F$171,MATCH('Mens Ranks'!$A113,'Mens All Events'!$A$4:$A$171,0))</f>
        <v>178.33333333333334</v>
      </c>
      <c r="G113">
        <f>INDEX('Mens All Events'!G$4:G$171,MATCH('Mens Ranks'!$A113,'Mens All Events'!$A$4:$A$171,0))</f>
        <v>207</v>
      </c>
      <c r="H113">
        <f>INDEX('Mens All Events'!H$4:H$171,MATCH('Mens Ranks'!$A113,'Mens All Events'!$A$4:$A$171,0))</f>
        <v>160</v>
      </c>
      <c r="I113">
        <f>INDEX('Mens All Events'!I$4:I$171,MATCH('Mens Ranks'!$A113,'Mens All Events'!$A$4:$A$171,0))</f>
        <v>0</v>
      </c>
      <c r="J113">
        <f>INDEX('Mens All Events'!J$4:J$171,MATCH('Mens Ranks'!$A113,'Mens All Events'!$A$4:$A$171,0))</f>
        <v>0</v>
      </c>
      <c r="K113">
        <f>INDEX('Mens All Events'!K$4:K$171,MATCH('Mens Ranks'!$A113,'Mens All Events'!$A$4:$A$171,0))</f>
        <v>168</v>
      </c>
      <c r="L113">
        <f>INDEX('Mens All Events'!L$4:L$171,MATCH('Mens Ranks'!$A113,'Mens All Events'!$A$4:$A$171,0))</f>
        <v>0</v>
      </c>
    </row>
    <row r="114" spans="1:12" ht="12.75">
      <c r="A114" s="123">
        <f t="shared" si="1"/>
        <v>111</v>
      </c>
      <c r="B114" t="str">
        <f ca="1">INDEX('Mens All Events'!B$4:B$171,MATCH('Mens Ranks'!$A114,'Mens All Events'!$A$4:$A$171,0))</f>
        <v>Hunter Krase</v>
      </c>
      <c r="C114" t="str">
        <f>INDEX('Mens All Events'!C$4:C$171,MATCH('Mens Ranks'!$A114,'Mens All Events'!$A$4:$A$171,0))</f>
        <v>Central Oklahoma</v>
      </c>
      <c r="D114">
        <f>INDEX('Mens All Events'!D$4:D$171,MATCH('Mens Ranks'!$A114,'Mens All Events'!$A$4:$A$171,0))</f>
        <v>530</v>
      </c>
      <c r="E114">
        <f>INDEX('Mens All Events'!E$4:E$171,MATCH('Mens Ranks'!$A114,'Mens All Events'!$A$4:$A$171,0))</f>
        <v>3</v>
      </c>
      <c r="F114">
        <f>INDEX('Mens All Events'!F$4:F$171,MATCH('Mens Ranks'!$A114,'Mens All Events'!$A$4:$A$171,0))</f>
        <v>176.66666666666666</v>
      </c>
      <c r="G114">
        <f>INDEX('Mens All Events'!G$4:G$171,MATCH('Mens Ranks'!$A114,'Mens All Events'!$A$4:$A$171,0))</f>
        <v>0</v>
      </c>
      <c r="H114">
        <f>INDEX('Mens All Events'!H$4:H$171,MATCH('Mens Ranks'!$A114,'Mens All Events'!$A$4:$A$171,0))</f>
        <v>0</v>
      </c>
      <c r="I114">
        <f>INDEX('Mens All Events'!I$4:I$171,MATCH('Mens Ranks'!$A114,'Mens All Events'!$A$4:$A$171,0))</f>
        <v>219</v>
      </c>
      <c r="J114">
        <f>INDEX('Mens All Events'!J$4:J$171,MATCH('Mens Ranks'!$A114,'Mens All Events'!$A$4:$A$171,0))</f>
        <v>163</v>
      </c>
      <c r="K114">
        <f>INDEX('Mens All Events'!K$4:K$171,MATCH('Mens Ranks'!$A114,'Mens All Events'!$A$4:$A$171,0))</f>
        <v>148</v>
      </c>
      <c r="L114">
        <f>INDEX('Mens All Events'!L$4:L$171,MATCH('Mens Ranks'!$A114,'Mens All Events'!$A$4:$A$171,0))</f>
        <v>0</v>
      </c>
    </row>
    <row r="115" spans="1:12" ht="12.75">
      <c r="A115" s="123">
        <f t="shared" si="1"/>
        <v>112</v>
      </c>
      <c r="B115" t="str">
        <f ca="1">INDEX('Mens All Events'!B$4:B$171,MATCH('Mens Ranks'!$A115,'Mens All Events'!$A$4:$A$171,0))</f>
        <v>Garrett Ward</v>
      </c>
      <c r="C115" t="str">
        <f>INDEX('Mens All Events'!C$4:C$171,MATCH('Mens Ranks'!$A115,'Mens All Events'!$A$4:$A$171,0))</f>
        <v>Culver-Stockton College</v>
      </c>
      <c r="D115">
        <f>INDEX('Mens All Events'!D$4:D$171,MATCH('Mens Ranks'!$A115,'Mens All Events'!$A$4:$A$171,0))</f>
        <v>523</v>
      </c>
      <c r="E115">
        <f>INDEX('Mens All Events'!E$4:E$171,MATCH('Mens Ranks'!$A115,'Mens All Events'!$A$4:$A$171,0))</f>
        <v>3</v>
      </c>
      <c r="F115">
        <f>INDEX('Mens All Events'!F$4:F$171,MATCH('Mens Ranks'!$A115,'Mens All Events'!$A$4:$A$171,0))</f>
        <v>174.33333333333334</v>
      </c>
      <c r="G115">
        <f>INDEX('Mens All Events'!G$4:G$171,MATCH('Mens Ranks'!$A115,'Mens All Events'!$A$4:$A$171,0))</f>
        <v>0</v>
      </c>
      <c r="H115">
        <f>INDEX('Mens All Events'!H$4:H$171,MATCH('Mens Ranks'!$A115,'Mens All Events'!$A$4:$A$171,0))</f>
        <v>0</v>
      </c>
      <c r="I115">
        <f>INDEX('Mens All Events'!I$4:I$171,MATCH('Mens Ranks'!$A115,'Mens All Events'!$A$4:$A$171,0))</f>
        <v>0</v>
      </c>
      <c r="J115">
        <f>INDEX('Mens All Events'!J$4:J$171,MATCH('Mens Ranks'!$A115,'Mens All Events'!$A$4:$A$171,0))</f>
        <v>186</v>
      </c>
      <c r="K115">
        <f>INDEX('Mens All Events'!K$4:K$171,MATCH('Mens Ranks'!$A115,'Mens All Events'!$A$4:$A$171,0))</f>
        <v>153</v>
      </c>
      <c r="L115">
        <f>INDEX('Mens All Events'!L$4:L$171,MATCH('Mens Ranks'!$A115,'Mens All Events'!$A$4:$A$171,0))</f>
        <v>184</v>
      </c>
    </row>
    <row r="116" spans="1:12" ht="12.75">
      <c r="A116" s="123">
        <f t="shared" si="1"/>
        <v>113</v>
      </c>
      <c r="B116" t="str">
        <f ca="1">INDEX('Mens All Events'!B$4:B$171,MATCH('Mens Ranks'!$A116,'Mens All Events'!$A$4:$A$171,0))</f>
        <v>Pierre Liddell</v>
      </c>
      <c r="C116" t="str">
        <f>INDEX('Mens All Events'!C$4:C$171,MATCH('Mens Ranks'!$A116,'Mens All Events'!$A$4:$A$171,0))</f>
        <v>Culver-Stockton College JV</v>
      </c>
      <c r="D116">
        <f>INDEX('Mens All Events'!D$4:D$171,MATCH('Mens Ranks'!$A116,'Mens All Events'!$A$4:$A$171,0))</f>
        <v>522</v>
      </c>
      <c r="E116">
        <f>INDEX('Mens All Events'!E$4:E$171,MATCH('Mens Ranks'!$A116,'Mens All Events'!$A$4:$A$171,0))</f>
        <v>3</v>
      </c>
      <c r="F116">
        <f>INDEX('Mens All Events'!F$4:F$171,MATCH('Mens Ranks'!$A116,'Mens All Events'!$A$4:$A$171,0))</f>
        <v>174</v>
      </c>
      <c r="G116">
        <f>INDEX('Mens All Events'!G$4:G$171,MATCH('Mens Ranks'!$A116,'Mens All Events'!$A$4:$A$171,0))</f>
        <v>0</v>
      </c>
      <c r="H116">
        <f>INDEX('Mens All Events'!H$4:H$171,MATCH('Mens Ranks'!$A116,'Mens All Events'!$A$4:$A$171,0))</f>
        <v>0</v>
      </c>
      <c r="I116">
        <f>INDEX('Mens All Events'!I$4:I$171,MATCH('Mens Ranks'!$A116,'Mens All Events'!$A$4:$A$171,0))</f>
        <v>175</v>
      </c>
      <c r="J116">
        <f>INDEX('Mens All Events'!J$4:J$171,MATCH('Mens Ranks'!$A116,'Mens All Events'!$A$4:$A$171,0))</f>
        <v>192</v>
      </c>
      <c r="K116">
        <f>INDEX('Mens All Events'!K$4:K$171,MATCH('Mens Ranks'!$A116,'Mens All Events'!$A$4:$A$171,0))</f>
        <v>0</v>
      </c>
      <c r="L116">
        <f>INDEX('Mens All Events'!L$4:L$171,MATCH('Mens Ranks'!$A116,'Mens All Events'!$A$4:$A$171,0))</f>
        <v>155</v>
      </c>
    </row>
    <row r="117" spans="1:12" ht="12.75">
      <c r="A117" s="123">
        <f t="shared" si="1"/>
        <v>114</v>
      </c>
      <c r="B117" t="str">
        <f ca="1">INDEX('Mens All Events'!B$4:B$171,MATCH('Mens Ranks'!$A117,'Mens All Events'!$A$4:$A$171,0))</f>
        <v>Cody Stephens</v>
      </c>
      <c r="C117" t="str">
        <f>INDEX('Mens All Events'!C$4:C$171,MATCH('Mens Ranks'!$A117,'Mens All Events'!$A$4:$A$171,0))</f>
        <v>West Texas AM</v>
      </c>
      <c r="D117">
        <f>INDEX('Mens All Events'!D$4:D$171,MATCH('Mens Ranks'!$A117,'Mens All Events'!$A$4:$A$171,0))</f>
        <v>498</v>
      </c>
      <c r="E117">
        <f>INDEX('Mens All Events'!E$4:E$171,MATCH('Mens Ranks'!$A117,'Mens All Events'!$A$4:$A$171,0))</f>
        <v>3</v>
      </c>
      <c r="F117">
        <f>INDEX('Mens All Events'!F$4:F$171,MATCH('Mens Ranks'!$A117,'Mens All Events'!$A$4:$A$171,0))</f>
        <v>166</v>
      </c>
      <c r="G117">
        <f>INDEX('Mens All Events'!G$4:G$171,MATCH('Mens Ranks'!$A117,'Mens All Events'!$A$4:$A$171,0))</f>
        <v>0</v>
      </c>
      <c r="H117">
        <f>INDEX('Mens All Events'!H$4:H$171,MATCH('Mens Ranks'!$A117,'Mens All Events'!$A$4:$A$171,0))</f>
        <v>0</v>
      </c>
      <c r="I117">
        <f>INDEX('Mens All Events'!I$4:I$171,MATCH('Mens Ranks'!$A117,'Mens All Events'!$A$4:$A$171,0))</f>
        <v>0</v>
      </c>
      <c r="J117">
        <f>INDEX('Mens All Events'!J$4:J$171,MATCH('Mens Ranks'!$A117,'Mens All Events'!$A$4:$A$171,0))</f>
        <v>151</v>
      </c>
      <c r="K117">
        <f>INDEX('Mens All Events'!K$4:K$171,MATCH('Mens Ranks'!$A117,'Mens All Events'!$A$4:$A$171,0))</f>
        <v>174</v>
      </c>
      <c r="L117">
        <f>INDEX('Mens All Events'!L$4:L$171,MATCH('Mens Ranks'!$A117,'Mens All Events'!$A$4:$A$171,0))</f>
        <v>173</v>
      </c>
    </row>
    <row r="118" spans="1:12" ht="12.75">
      <c r="A118" s="123">
        <f t="shared" si="1"/>
        <v>115</v>
      </c>
      <c r="B118" t="str">
        <f ca="1">INDEX('Mens All Events'!B$4:B$171,MATCH('Mens Ranks'!$A118,'Mens All Events'!$A$4:$A$171,0))</f>
        <v>Alec Dudley</v>
      </c>
      <c r="C118" t="str">
        <f>INDEX('Mens All Events'!C$4:C$171,MATCH('Mens Ranks'!$A118,'Mens All Events'!$A$4:$A$171,0))</f>
        <v>Iowa Central Community College</v>
      </c>
      <c r="D118">
        <f>INDEX('Mens All Events'!D$4:D$171,MATCH('Mens Ranks'!$A118,'Mens All Events'!$A$4:$A$171,0))</f>
        <v>497</v>
      </c>
      <c r="E118">
        <f>INDEX('Mens All Events'!E$4:E$171,MATCH('Mens Ranks'!$A118,'Mens All Events'!$A$4:$A$171,0))</f>
        <v>3</v>
      </c>
      <c r="F118">
        <f>INDEX('Mens All Events'!F$4:F$171,MATCH('Mens Ranks'!$A118,'Mens All Events'!$A$4:$A$171,0))</f>
        <v>165.66666666666666</v>
      </c>
      <c r="G118">
        <f>INDEX('Mens All Events'!G$4:G$171,MATCH('Mens Ranks'!$A118,'Mens All Events'!$A$4:$A$171,0))</f>
        <v>195</v>
      </c>
      <c r="H118">
        <f>INDEX('Mens All Events'!H$4:H$171,MATCH('Mens Ranks'!$A118,'Mens All Events'!$A$4:$A$171,0))</f>
        <v>155</v>
      </c>
      <c r="I118">
        <f>INDEX('Mens All Events'!I$4:I$171,MATCH('Mens Ranks'!$A118,'Mens All Events'!$A$4:$A$171,0))</f>
        <v>0</v>
      </c>
      <c r="J118">
        <f>INDEX('Mens All Events'!J$4:J$171,MATCH('Mens Ranks'!$A118,'Mens All Events'!$A$4:$A$171,0))</f>
        <v>0</v>
      </c>
      <c r="K118">
        <f>INDEX('Mens All Events'!K$4:K$171,MATCH('Mens Ranks'!$A118,'Mens All Events'!$A$4:$A$171,0))</f>
        <v>0</v>
      </c>
      <c r="L118">
        <f>INDEX('Mens All Events'!L$4:L$171,MATCH('Mens Ranks'!$A118,'Mens All Events'!$A$4:$A$171,0))</f>
        <v>147</v>
      </c>
    </row>
    <row r="119" spans="1:12" ht="12.75">
      <c r="A119" s="123">
        <f t="shared" si="1"/>
        <v>116</v>
      </c>
      <c r="B119" t="str">
        <f ca="1">INDEX('Mens All Events'!B$4:B$171,MATCH('Mens Ranks'!$A119,'Mens All Events'!$A$4:$A$171,0))</f>
        <v>Madelyn Smith</v>
      </c>
      <c r="C119" t="str">
        <f>INDEX('Mens All Events'!C$4:C$171,MATCH('Mens Ranks'!$A119,'Mens All Events'!$A$4:$A$171,0))</f>
        <v>Kansas State</v>
      </c>
      <c r="D119">
        <f>INDEX('Mens All Events'!D$4:D$171,MATCH('Mens Ranks'!$A119,'Mens All Events'!$A$4:$A$171,0))</f>
        <v>481</v>
      </c>
      <c r="E119">
        <f>INDEX('Mens All Events'!E$4:E$171,MATCH('Mens Ranks'!$A119,'Mens All Events'!$A$4:$A$171,0))</f>
        <v>3</v>
      </c>
      <c r="F119">
        <f>INDEX('Mens All Events'!F$4:F$171,MATCH('Mens Ranks'!$A119,'Mens All Events'!$A$4:$A$171,0))</f>
        <v>160.33333333333334</v>
      </c>
      <c r="G119">
        <f>INDEX('Mens All Events'!G$4:G$171,MATCH('Mens Ranks'!$A119,'Mens All Events'!$A$4:$A$171,0))</f>
        <v>0</v>
      </c>
      <c r="H119">
        <f>INDEX('Mens All Events'!H$4:H$171,MATCH('Mens Ranks'!$A119,'Mens All Events'!$A$4:$A$171,0))</f>
        <v>137</v>
      </c>
      <c r="I119">
        <f>INDEX('Mens All Events'!I$4:I$171,MATCH('Mens Ranks'!$A119,'Mens All Events'!$A$4:$A$171,0))</f>
        <v>0</v>
      </c>
      <c r="J119">
        <f>INDEX('Mens All Events'!J$4:J$171,MATCH('Mens Ranks'!$A119,'Mens All Events'!$A$4:$A$171,0))</f>
        <v>196</v>
      </c>
      <c r="K119">
        <f>INDEX('Mens All Events'!K$4:K$171,MATCH('Mens Ranks'!$A119,'Mens All Events'!$A$4:$A$171,0))</f>
        <v>148</v>
      </c>
      <c r="L119">
        <f>INDEX('Mens All Events'!L$4:L$171,MATCH('Mens Ranks'!$A119,'Mens All Events'!$A$4:$A$171,0))</f>
        <v>0</v>
      </c>
    </row>
    <row r="120" spans="1:12" ht="12.75">
      <c r="A120" s="123">
        <f t="shared" si="1"/>
        <v>117</v>
      </c>
      <c r="B120" t="str">
        <f ca="1">INDEX('Mens All Events'!B$4:B$171,MATCH('Mens Ranks'!$A120,'Mens All Events'!$A$4:$A$171,0))</f>
        <v>Kevin Curttright</v>
      </c>
      <c r="C120" t="str">
        <f>INDEX('Mens All Events'!C$4:C$171,MATCH('Mens Ranks'!$A120,'Mens All Events'!$A$4:$A$171,0))</f>
        <v>Culver-Stockton College JV</v>
      </c>
      <c r="D120">
        <f>INDEX('Mens All Events'!D$4:D$171,MATCH('Mens Ranks'!$A120,'Mens All Events'!$A$4:$A$171,0))</f>
        <v>478</v>
      </c>
      <c r="E120">
        <f>INDEX('Mens All Events'!E$4:E$171,MATCH('Mens Ranks'!$A120,'Mens All Events'!$A$4:$A$171,0))</f>
        <v>3</v>
      </c>
      <c r="F120">
        <f>INDEX('Mens All Events'!F$4:F$171,MATCH('Mens Ranks'!$A120,'Mens All Events'!$A$4:$A$171,0))</f>
        <v>159.33333333333334</v>
      </c>
      <c r="G120">
        <f>INDEX('Mens All Events'!G$4:G$171,MATCH('Mens Ranks'!$A120,'Mens All Events'!$A$4:$A$171,0))</f>
        <v>0</v>
      </c>
      <c r="H120">
        <f>INDEX('Mens All Events'!H$4:H$171,MATCH('Mens Ranks'!$A120,'Mens All Events'!$A$4:$A$171,0))</f>
        <v>0</v>
      </c>
      <c r="I120">
        <f>INDEX('Mens All Events'!I$4:I$171,MATCH('Mens Ranks'!$A120,'Mens All Events'!$A$4:$A$171,0))</f>
        <v>159</v>
      </c>
      <c r="J120">
        <f>INDEX('Mens All Events'!J$4:J$171,MATCH('Mens Ranks'!$A120,'Mens All Events'!$A$4:$A$171,0))</f>
        <v>164</v>
      </c>
      <c r="K120">
        <f>INDEX('Mens All Events'!K$4:K$171,MATCH('Mens Ranks'!$A120,'Mens All Events'!$A$4:$A$171,0))</f>
        <v>155</v>
      </c>
      <c r="L120">
        <f>INDEX('Mens All Events'!L$4:L$171,MATCH('Mens Ranks'!$A120,'Mens All Events'!$A$4:$A$171,0))</f>
        <v>0</v>
      </c>
    </row>
    <row r="121" spans="1:12" ht="12.75">
      <c r="A121" s="123">
        <f t="shared" si="1"/>
        <v>118</v>
      </c>
      <c r="B121" t="str">
        <f ca="1">INDEX('Mens All Events'!B$4:B$171,MATCH('Mens Ranks'!$A121,'Mens All Events'!$A$4:$A$171,0))</f>
        <v>Zachary Graves</v>
      </c>
      <c r="C121" t="str">
        <f>INDEX('Mens All Events'!C$4:C$171,MATCH('Mens Ranks'!$A121,'Mens All Events'!$A$4:$A$171,0))</f>
        <v>Iowa State University</v>
      </c>
      <c r="D121">
        <f>INDEX('Mens All Events'!D$4:D$171,MATCH('Mens Ranks'!$A121,'Mens All Events'!$A$4:$A$171,0))</f>
        <v>467</v>
      </c>
      <c r="E121">
        <f>INDEX('Mens All Events'!E$4:E$171,MATCH('Mens Ranks'!$A121,'Mens All Events'!$A$4:$A$171,0))</f>
        <v>3</v>
      </c>
      <c r="F121">
        <f>INDEX('Mens All Events'!F$4:F$171,MATCH('Mens Ranks'!$A121,'Mens All Events'!$A$4:$A$171,0))</f>
        <v>155.66666666666666</v>
      </c>
      <c r="G121">
        <f>INDEX('Mens All Events'!G$4:G$171,MATCH('Mens Ranks'!$A121,'Mens All Events'!$A$4:$A$171,0))</f>
        <v>0</v>
      </c>
      <c r="H121">
        <f>INDEX('Mens All Events'!H$4:H$171,MATCH('Mens Ranks'!$A121,'Mens All Events'!$A$4:$A$171,0))</f>
        <v>148</v>
      </c>
      <c r="I121">
        <f>INDEX('Mens All Events'!I$4:I$171,MATCH('Mens Ranks'!$A121,'Mens All Events'!$A$4:$A$171,0))</f>
        <v>0</v>
      </c>
      <c r="J121">
        <f>INDEX('Mens All Events'!J$4:J$171,MATCH('Mens Ranks'!$A121,'Mens All Events'!$A$4:$A$171,0))</f>
        <v>0</v>
      </c>
      <c r="K121">
        <f>INDEX('Mens All Events'!K$4:K$171,MATCH('Mens Ranks'!$A121,'Mens All Events'!$A$4:$A$171,0))</f>
        <v>163</v>
      </c>
      <c r="L121">
        <f>INDEX('Mens All Events'!L$4:L$171,MATCH('Mens Ranks'!$A121,'Mens All Events'!$A$4:$A$171,0))</f>
        <v>156</v>
      </c>
    </row>
    <row r="122" spans="1:12" ht="12.75">
      <c r="A122" s="123">
        <f t="shared" si="1"/>
        <v>119</v>
      </c>
      <c r="B122" t="str">
        <f ca="1">INDEX('Mens All Events'!B$4:B$171,MATCH('Mens Ranks'!$A122,'Mens All Events'!$A$4:$A$171,0))</f>
        <v>Meagan Stimach</v>
      </c>
      <c r="C122" t="str">
        <f>INDEX('Mens All Events'!C$4:C$171,MATCH('Mens Ranks'!$A122,'Mens All Events'!$A$4:$A$171,0))</f>
        <v>Kansas State</v>
      </c>
      <c r="D122">
        <f>INDEX('Mens All Events'!D$4:D$171,MATCH('Mens Ranks'!$A122,'Mens All Events'!$A$4:$A$171,0))</f>
        <v>463</v>
      </c>
      <c r="E122">
        <f>INDEX('Mens All Events'!E$4:E$171,MATCH('Mens Ranks'!$A122,'Mens All Events'!$A$4:$A$171,0))</f>
        <v>3</v>
      </c>
      <c r="F122">
        <f>INDEX('Mens All Events'!F$4:F$171,MATCH('Mens Ranks'!$A122,'Mens All Events'!$A$4:$A$171,0))</f>
        <v>154.33333333333334</v>
      </c>
      <c r="G122">
        <f>INDEX('Mens All Events'!G$4:G$171,MATCH('Mens Ranks'!$A122,'Mens All Events'!$A$4:$A$171,0))</f>
        <v>182</v>
      </c>
      <c r="H122">
        <f>INDEX('Mens All Events'!H$4:H$171,MATCH('Mens Ranks'!$A122,'Mens All Events'!$A$4:$A$171,0))</f>
        <v>134</v>
      </c>
      <c r="I122">
        <f>INDEX('Mens All Events'!I$4:I$171,MATCH('Mens Ranks'!$A122,'Mens All Events'!$A$4:$A$171,0))</f>
        <v>147</v>
      </c>
      <c r="J122">
        <f>INDEX('Mens All Events'!J$4:J$171,MATCH('Mens Ranks'!$A122,'Mens All Events'!$A$4:$A$171,0))</f>
        <v>0</v>
      </c>
      <c r="K122">
        <f>INDEX('Mens All Events'!K$4:K$171,MATCH('Mens Ranks'!$A122,'Mens All Events'!$A$4:$A$171,0))</f>
        <v>0</v>
      </c>
      <c r="L122">
        <f>INDEX('Mens All Events'!L$4:L$171,MATCH('Mens Ranks'!$A122,'Mens All Events'!$A$4:$A$171,0))</f>
        <v>0</v>
      </c>
    </row>
    <row r="123" spans="1:12" ht="12.75">
      <c r="A123" s="123">
        <f t="shared" si="1"/>
        <v>120</v>
      </c>
      <c r="B123" t="str">
        <f ca="1">INDEX('Mens All Events'!B$4:B$171,MATCH('Mens Ranks'!$A123,'Mens All Events'!$A$4:$A$171,0))</f>
        <v>Larissa Ester</v>
      </c>
      <c r="C123" t="str">
        <f>INDEX('Mens All Events'!C$4:C$171,MATCH('Mens Ranks'!$A123,'Mens All Events'!$A$4:$A$171,0))</f>
        <v>Kansas State</v>
      </c>
      <c r="D123">
        <f>INDEX('Mens All Events'!D$4:D$171,MATCH('Mens Ranks'!$A123,'Mens All Events'!$A$4:$A$171,0))</f>
        <v>411</v>
      </c>
      <c r="E123">
        <f>INDEX('Mens All Events'!E$4:E$171,MATCH('Mens Ranks'!$A123,'Mens All Events'!$A$4:$A$171,0))</f>
        <v>3</v>
      </c>
      <c r="F123">
        <f>INDEX('Mens All Events'!F$4:F$171,MATCH('Mens Ranks'!$A123,'Mens All Events'!$A$4:$A$171,0))</f>
        <v>137</v>
      </c>
      <c r="G123">
        <f>INDEX('Mens All Events'!G$4:G$171,MATCH('Mens Ranks'!$A123,'Mens All Events'!$A$4:$A$171,0))</f>
        <v>148</v>
      </c>
      <c r="H123">
        <f>INDEX('Mens All Events'!H$4:H$171,MATCH('Mens Ranks'!$A123,'Mens All Events'!$A$4:$A$171,0))</f>
        <v>0</v>
      </c>
      <c r="I123">
        <f>INDEX('Mens All Events'!I$4:I$171,MATCH('Mens Ranks'!$A123,'Mens All Events'!$A$4:$A$171,0))</f>
        <v>138</v>
      </c>
      <c r="J123">
        <f>INDEX('Mens All Events'!J$4:J$171,MATCH('Mens Ranks'!$A123,'Mens All Events'!$A$4:$A$171,0))</f>
        <v>0</v>
      </c>
      <c r="K123">
        <f>INDEX('Mens All Events'!K$4:K$171,MATCH('Mens Ranks'!$A123,'Mens All Events'!$A$4:$A$171,0))</f>
        <v>0</v>
      </c>
      <c r="L123">
        <f>INDEX('Mens All Events'!L$4:L$171,MATCH('Mens Ranks'!$A123,'Mens All Events'!$A$4:$A$171,0))</f>
        <v>125</v>
      </c>
    </row>
    <row r="124" spans="1:12" ht="12.75">
      <c r="A124" s="123">
        <f t="shared" si="1"/>
        <v>121</v>
      </c>
      <c r="B124" t="str">
        <f ca="1">INDEX('Mens All Events'!B$4:B$171,MATCH('Mens Ranks'!$A124,'Mens All Events'!$A$4:$A$171,0))</f>
        <v>Jonathan Srock</v>
      </c>
      <c r="C124" t="str">
        <f>INDEX('Mens All Events'!C$4:C$171,MATCH('Mens Ranks'!$A124,'Mens All Events'!$A$4:$A$171,0))</f>
        <v>University of Central Missouri</v>
      </c>
      <c r="D124">
        <f>INDEX('Mens All Events'!D$4:D$171,MATCH('Mens Ranks'!$A124,'Mens All Events'!$A$4:$A$171,0))</f>
        <v>401</v>
      </c>
      <c r="E124">
        <f>INDEX('Mens All Events'!E$4:E$171,MATCH('Mens Ranks'!$A124,'Mens All Events'!$A$4:$A$171,0))</f>
        <v>2</v>
      </c>
      <c r="F124">
        <f>INDEX('Mens All Events'!F$4:F$171,MATCH('Mens Ranks'!$A124,'Mens All Events'!$A$4:$A$171,0))</f>
        <v>200.5</v>
      </c>
      <c r="G124">
        <f>INDEX('Mens All Events'!G$4:G$171,MATCH('Mens Ranks'!$A124,'Mens All Events'!$A$4:$A$171,0))</f>
        <v>265</v>
      </c>
      <c r="H124">
        <f>INDEX('Mens All Events'!H$4:H$171,MATCH('Mens Ranks'!$A124,'Mens All Events'!$A$4:$A$171,0))</f>
        <v>136</v>
      </c>
      <c r="I124">
        <f>INDEX('Mens All Events'!I$4:I$171,MATCH('Mens Ranks'!$A124,'Mens All Events'!$A$4:$A$171,0))</f>
        <v>0</v>
      </c>
      <c r="J124">
        <f>INDEX('Mens All Events'!J$4:J$171,MATCH('Mens Ranks'!$A124,'Mens All Events'!$A$4:$A$171,0))</f>
        <v>0</v>
      </c>
      <c r="K124">
        <f>INDEX('Mens All Events'!K$4:K$171,MATCH('Mens Ranks'!$A124,'Mens All Events'!$A$4:$A$171,0))</f>
        <v>0</v>
      </c>
      <c r="L124">
        <f>INDEX('Mens All Events'!L$4:L$171,MATCH('Mens Ranks'!$A124,'Mens All Events'!$A$4:$A$171,0))</f>
        <v>0</v>
      </c>
    </row>
    <row r="125" spans="1:12" ht="12.75">
      <c r="A125" s="123">
        <f t="shared" si="1"/>
        <v>122</v>
      </c>
      <c r="B125" t="str">
        <f ca="1">INDEX('Mens All Events'!B$4:B$171,MATCH('Mens Ranks'!$A125,'Mens All Events'!$A$4:$A$171,0))</f>
        <v>Brett Hansen</v>
      </c>
      <c r="C125" t="str">
        <f>INDEX('Mens All Events'!C$4:C$171,MATCH('Mens Ranks'!$A125,'Mens All Events'!$A$4:$A$171,0))</f>
        <v>Morningside College</v>
      </c>
      <c r="D125">
        <f>INDEX('Mens All Events'!D$4:D$171,MATCH('Mens Ranks'!$A125,'Mens All Events'!$A$4:$A$171,0))</f>
        <v>370</v>
      </c>
      <c r="E125">
        <f>INDEX('Mens All Events'!E$4:E$171,MATCH('Mens Ranks'!$A125,'Mens All Events'!$A$4:$A$171,0))</f>
        <v>2</v>
      </c>
      <c r="F125">
        <f>INDEX('Mens All Events'!F$4:F$171,MATCH('Mens Ranks'!$A125,'Mens All Events'!$A$4:$A$171,0))</f>
        <v>185</v>
      </c>
      <c r="G125">
        <f>INDEX('Mens All Events'!G$4:G$171,MATCH('Mens Ranks'!$A125,'Mens All Events'!$A$4:$A$171,0))</f>
        <v>0</v>
      </c>
      <c r="H125">
        <f>INDEX('Mens All Events'!H$4:H$171,MATCH('Mens Ranks'!$A125,'Mens All Events'!$A$4:$A$171,0))</f>
        <v>0</v>
      </c>
      <c r="I125">
        <f>INDEX('Mens All Events'!I$4:I$171,MATCH('Mens Ranks'!$A125,'Mens All Events'!$A$4:$A$171,0))</f>
        <v>0</v>
      </c>
      <c r="J125">
        <f>INDEX('Mens All Events'!J$4:J$171,MATCH('Mens Ranks'!$A125,'Mens All Events'!$A$4:$A$171,0))</f>
        <v>0</v>
      </c>
      <c r="K125">
        <f>INDEX('Mens All Events'!K$4:K$171,MATCH('Mens Ranks'!$A125,'Mens All Events'!$A$4:$A$171,0))</f>
        <v>148</v>
      </c>
      <c r="L125">
        <f>INDEX('Mens All Events'!L$4:L$171,MATCH('Mens Ranks'!$A125,'Mens All Events'!$A$4:$A$171,0))</f>
        <v>222</v>
      </c>
    </row>
    <row r="126" spans="1:12" ht="12.75">
      <c r="A126" s="123">
        <f t="shared" si="1"/>
        <v>123</v>
      </c>
      <c r="B126" t="str">
        <f ca="1">INDEX('Mens All Events'!B$4:B$171,MATCH('Mens Ranks'!$A126,'Mens All Events'!$A$4:$A$171,0))</f>
        <v>Zach Lanning</v>
      </c>
      <c r="C126" t="str">
        <f>INDEX('Mens All Events'!C$4:C$171,MATCH('Mens Ranks'!$A126,'Mens All Events'!$A$4:$A$171,0))</f>
        <v>Iowa Central Community College</v>
      </c>
      <c r="D126">
        <f>INDEX('Mens All Events'!D$4:D$171,MATCH('Mens Ranks'!$A126,'Mens All Events'!$A$4:$A$171,0))</f>
        <v>341</v>
      </c>
      <c r="E126">
        <f>INDEX('Mens All Events'!E$4:E$171,MATCH('Mens Ranks'!$A126,'Mens All Events'!$A$4:$A$171,0))</f>
        <v>2</v>
      </c>
      <c r="F126">
        <f>INDEX('Mens All Events'!F$4:F$171,MATCH('Mens Ranks'!$A126,'Mens All Events'!$A$4:$A$171,0))</f>
        <v>170.5</v>
      </c>
      <c r="G126">
        <f>INDEX('Mens All Events'!G$4:G$171,MATCH('Mens Ranks'!$A126,'Mens All Events'!$A$4:$A$171,0))</f>
        <v>0</v>
      </c>
      <c r="H126">
        <f>INDEX('Mens All Events'!H$4:H$171,MATCH('Mens Ranks'!$A126,'Mens All Events'!$A$4:$A$171,0))</f>
        <v>0</v>
      </c>
      <c r="I126">
        <f>INDEX('Mens All Events'!I$4:I$171,MATCH('Mens Ranks'!$A126,'Mens All Events'!$A$4:$A$171,0))</f>
        <v>0</v>
      </c>
      <c r="J126">
        <f>INDEX('Mens All Events'!J$4:J$171,MATCH('Mens Ranks'!$A126,'Mens All Events'!$A$4:$A$171,0))</f>
        <v>191</v>
      </c>
      <c r="K126">
        <f>INDEX('Mens All Events'!K$4:K$171,MATCH('Mens Ranks'!$A126,'Mens All Events'!$A$4:$A$171,0))</f>
        <v>150</v>
      </c>
      <c r="L126">
        <f>INDEX('Mens All Events'!L$4:L$171,MATCH('Mens Ranks'!$A126,'Mens All Events'!$A$4:$A$171,0))</f>
        <v>0</v>
      </c>
    </row>
    <row r="127" spans="1:12" ht="12.75">
      <c r="A127" s="123">
        <f t="shared" si="1"/>
        <v>124</v>
      </c>
      <c r="B127" t="str">
        <f ca="1">INDEX('Mens All Events'!B$4:B$171,MATCH('Mens Ranks'!$A127,'Mens All Events'!$A$4:$A$171,0))</f>
        <v>Armon O'Brien</v>
      </c>
      <c r="C127" t="str">
        <f>INDEX('Mens All Events'!C$4:C$171,MATCH('Mens Ranks'!$A127,'Mens All Events'!$A$4:$A$171,0))</f>
        <v>Central Oklahoma</v>
      </c>
      <c r="D127">
        <f>INDEX('Mens All Events'!D$4:D$171,MATCH('Mens Ranks'!$A127,'Mens All Events'!$A$4:$A$171,0))</f>
        <v>268</v>
      </c>
      <c r="E127">
        <f>INDEX('Mens All Events'!E$4:E$171,MATCH('Mens Ranks'!$A127,'Mens All Events'!$A$4:$A$171,0))</f>
        <v>2</v>
      </c>
      <c r="F127">
        <f>INDEX('Mens All Events'!F$4:F$171,MATCH('Mens Ranks'!$A127,'Mens All Events'!$A$4:$A$171,0))</f>
        <v>134</v>
      </c>
      <c r="G127">
        <f>INDEX('Mens All Events'!G$4:G$171,MATCH('Mens Ranks'!$A127,'Mens All Events'!$A$4:$A$171,0))</f>
        <v>0</v>
      </c>
      <c r="H127">
        <f>INDEX('Mens All Events'!H$4:H$171,MATCH('Mens Ranks'!$A127,'Mens All Events'!$A$4:$A$171,0))</f>
        <v>0</v>
      </c>
      <c r="I127">
        <f>INDEX('Mens All Events'!I$4:I$171,MATCH('Mens Ranks'!$A127,'Mens All Events'!$A$4:$A$171,0))</f>
        <v>0</v>
      </c>
      <c r="J127">
        <f>INDEX('Mens All Events'!J$4:J$171,MATCH('Mens Ranks'!$A127,'Mens All Events'!$A$4:$A$171,0))</f>
        <v>0</v>
      </c>
      <c r="K127">
        <f>INDEX('Mens All Events'!K$4:K$171,MATCH('Mens Ranks'!$A127,'Mens All Events'!$A$4:$A$171,0))</f>
        <v>163</v>
      </c>
      <c r="L127">
        <f>INDEX('Mens All Events'!L$4:L$171,MATCH('Mens Ranks'!$A127,'Mens All Events'!$A$4:$A$171,0))</f>
        <v>105</v>
      </c>
    </row>
    <row r="128" spans="1:12" ht="12.75">
      <c r="A128" s="123">
        <f t="shared" si="1"/>
        <v>125</v>
      </c>
      <c r="B128" t="str">
        <f ca="1">INDEX('Mens All Events'!B$4:B$171,MATCH('Mens Ranks'!$A128,'Mens All Events'!$A$4:$A$171,0))</f>
        <v>Will Scroggins</v>
      </c>
      <c r="C128" t="str">
        <f>INDEX('Mens All Events'!C$4:C$171,MATCH('Mens Ranks'!$A128,'Mens All Events'!$A$4:$A$171,0))</f>
        <v>West Texas AM</v>
      </c>
      <c r="D128">
        <f>INDEX('Mens All Events'!D$4:D$171,MATCH('Mens Ranks'!$A128,'Mens All Events'!$A$4:$A$171,0))</f>
        <v>175</v>
      </c>
      <c r="E128">
        <f>INDEX('Mens All Events'!E$4:E$171,MATCH('Mens Ranks'!$A128,'Mens All Events'!$A$4:$A$171,0))</f>
        <v>1</v>
      </c>
      <c r="F128">
        <f>INDEX('Mens All Events'!F$4:F$171,MATCH('Mens Ranks'!$A128,'Mens All Events'!$A$4:$A$171,0))</f>
        <v>175</v>
      </c>
      <c r="G128">
        <f>INDEX('Mens All Events'!G$4:G$171,MATCH('Mens Ranks'!$A128,'Mens All Events'!$A$4:$A$171,0))</f>
        <v>175</v>
      </c>
      <c r="H128">
        <f>INDEX('Mens All Events'!H$4:H$171,MATCH('Mens Ranks'!$A128,'Mens All Events'!$A$4:$A$171,0))</f>
        <v>0</v>
      </c>
      <c r="I128">
        <f>INDEX('Mens All Events'!I$4:I$171,MATCH('Mens Ranks'!$A128,'Mens All Events'!$A$4:$A$171,0))</f>
        <v>0</v>
      </c>
      <c r="J128">
        <f>INDEX('Mens All Events'!J$4:J$171,MATCH('Mens Ranks'!$A128,'Mens All Events'!$A$4:$A$171,0))</f>
        <v>0</v>
      </c>
      <c r="K128">
        <f>INDEX('Mens All Events'!K$4:K$171,MATCH('Mens Ranks'!$A128,'Mens All Events'!$A$4:$A$171,0))</f>
        <v>0</v>
      </c>
      <c r="L128">
        <f>INDEX('Mens All Events'!L$4:L$171,MATCH('Mens Ranks'!$A128,'Mens All Events'!$A$4:$A$171,0))</f>
        <v>0</v>
      </c>
    </row>
    <row r="129" spans="1:12" ht="12.75">
      <c r="A129" s="123">
        <f t="shared" si="1"/>
        <v>126</v>
      </c>
      <c r="B129" t="str">
        <f ca="1">INDEX('Mens All Events'!B$4:B$171,MATCH('Mens Ranks'!$A129,'Mens All Events'!$A$4:$A$171,0))</f>
        <v>Joe Wuorenma</v>
      </c>
      <c r="C129" t="str">
        <f>INDEX('Mens All Events'!C$4:C$171,MATCH('Mens Ranks'!$A129,'Mens All Events'!$A$4:$A$171,0))</f>
        <v>Western Illinois University</v>
      </c>
      <c r="D129">
        <f>INDEX('Mens All Events'!D$4:D$171,MATCH('Mens Ranks'!$A129,'Mens All Events'!$A$4:$A$171,0))</f>
        <v>163</v>
      </c>
      <c r="E129">
        <f>INDEX('Mens All Events'!E$4:E$171,MATCH('Mens Ranks'!$A129,'Mens All Events'!$A$4:$A$171,0))</f>
        <v>1</v>
      </c>
      <c r="F129">
        <f>INDEX('Mens All Events'!F$4:F$171,MATCH('Mens Ranks'!$A129,'Mens All Events'!$A$4:$A$171,0))</f>
        <v>163</v>
      </c>
      <c r="G129">
        <f>INDEX('Mens All Events'!G$4:G$171,MATCH('Mens Ranks'!$A129,'Mens All Events'!$A$4:$A$171,0))</f>
        <v>0</v>
      </c>
      <c r="H129">
        <f>INDEX('Mens All Events'!H$4:H$171,MATCH('Mens Ranks'!$A129,'Mens All Events'!$A$4:$A$171,0))</f>
        <v>0</v>
      </c>
      <c r="I129">
        <f>INDEX('Mens All Events'!I$4:I$171,MATCH('Mens Ranks'!$A129,'Mens All Events'!$A$4:$A$171,0))</f>
        <v>0</v>
      </c>
      <c r="J129">
        <f>INDEX('Mens All Events'!J$4:J$171,MATCH('Mens Ranks'!$A129,'Mens All Events'!$A$4:$A$171,0))</f>
        <v>0</v>
      </c>
      <c r="K129">
        <f>INDEX('Mens All Events'!K$4:K$171,MATCH('Mens Ranks'!$A129,'Mens All Events'!$A$4:$A$171,0))</f>
        <v>0</v>
      </c>
      <c r="L129">
        <f>INDEX('Mens All Events'!L$4:L$171,MATCH('Mens Ranks'!$A129,'Mens All Events'!$A$4:$A$171,0))</f>
        <v>163</v>
      </c>
    </row>
    <row r="130" spans="1:12" ht="12.75">
      <c r="A130" s="123">
        <f t="shared" si="1"/>
        <v>127</v>
      </c>
      <c r="B130" t="str">
        <f ca="1">INDEX('Mens All Events'!B$4:B$171,MATCH('Mens Ranks'!$A130,'Mens All Events'!$A$4:$A$171,0))</f>
        <v>Wyatt Clark</v>
      </c>
      <c r="C130" t="str">
        <f>INDEX('Mens All Events'!C$4:C$171,MATCH('Mens Ranks'!$A130,'Mens All Events'!$A$4:$A$171,0))</f>
        <v>West Texas AM</v>
      </c>
      <c r="D130">
        <f>INDEX('Mens All Events'!D$4:D$171,MATCH('Mens Ranks'!$A130,'Mens All Events'!$A$4:$A$171,0))</f>
        <v>150</v>
      </c>
      <c r="E130">
        <f>INDEX('Mens All Events'!E$4:E$171,MATCH('Mens Ranks'!$A130,'Mens All Events'!$A$4:$A$171,0))</f>
        <v>1</v>
      </c>
      <c r="F130">
        <f>INDEX('Mens All Events'!F$4:F$171,MATCH('Mens Ranks'!$A130,'Mens All Events'!$A$4:$A$171,0))</f>
        <v>150</v>
      </c>
      <c r="G130">
        <f>INDEX('Mens All Events'!G$4:G$171,MATCH('Mens Ranks'!$A130,'Mens All Events'!$A$4:$A$171,0))</f>
        <v>150</v>
      </c>
      <c r="H130">
        <f>INDEX('Mens All Events'!H$4:H$171,MATCH('Mens Ranks'!$A130,'Mens All Events'!$A$4:$A$171,0))</f>
        <v>0</v>
      </c>
      <c r="I130">
        <f>INDEX('Mens All Events'!I$4:I$171,MATCH('Mens Ranks'!$A130,'Mens All Events'!$A$4:$A$171,0))</f>
        <v>0</v>
      </c>
      <c r="J130">
        <f>INDEX('Mens All Events'!J$4:J$171,MATCH('Mens Ranks'!$A130,'Mens All Events'!$A$4:$A$171,0))</f>
        <v>0</v>
      </c>
      <c r="K130">
        <f>INDEX('Mens All Events'!K$4:K$171,MATCH('Mens Ranks'!$A130,'Mens All Events'!$A$4:$A$171,0))</f>
        <v>0</v>
      </c>
      <c r="L130">
        <f>INDEX('Mens All Events'!L$4:L$171,MATCH('Mens Ranks'!$A130,'Mens All Events'!$A$4:$A$171,0))</f>
        <v>0</v>
      </c>
    </row>
    <row r="131" spans="1:12" ht="12.75">
      <c r="A131" s="123">
        <f t="shared" si="1"/>
        <v>128</v>
      </c>
      <c r="B131" t="str">
        <f ca="1">INDEX('Mens All Events'!B$4:B$171,MATCH('Mens Ranks'!$A131,'Mens All Events'!$A$4:$A$171,0))</f>
        <v>Kalin Bellmard</v>
      </c>
      <c r="C131" t="str">
        <f>INDEX('Mens All Events'!C$4:C$171,MATCH('Mens Ranks'!$A131,'Mens All Events'!$A$4:$A$171,0))</f>
        <v>Central Oklahoma</v>
      </c>
      <c r="D131">
        <f>INDEX('Mens All Events'!D$4:D$171,MATCH('Mens Ranks'!$A131,'Mens All Events'!$A$4:$A$171,0))</f>
        <v>0</v>
      </c>
      <c r="E131">
        <f>INDEX('Mens All Events'!E$4:E$171,MATCH('Mens Ranks'!$A131,'Mens All Events'!$A$4:$A$171,0))</f>
        <v>0</v>
      </c>
      <c r="F131" t="e">
        <f>INDEX('Mens All Events'!F$4:F$171,MATCH('Mens Ranks'!$A131,'Mens All Events'!$A$4:$A$171,0))</f>
        <v>#DIV/0!</v>
      </c>
      <c r="G131">
        <f>INDEX('Mens All Events'!G$4:G$171,MATCH('Mens Ranks'!$A131,'Mens All Events'!$A$4:$A$171,0))</f>
        <v>0</v>
      </c>
      <c r="H131">
        <f>INDEX('Mens All Events'!H$4:H$171,MATCH('Mens Ranks'!$A131,'Mens All Events'!$A$4:$A$171,0))</f>
        <v>0</v>
      </c>
      <c r="I131">
        <f>INDEX('Mens All Events'!I$4:I$171,MATCH('Mens Ranks'!$A131,'Mens All Events'!$A$4:$A$171,0))</f>
        <v>0</v>
      </c>
      <c r="J131">
        <f>INDEX('Mens All Events'!J$4:J$171,MATCH('Mens Ranks'!$A131,'Mens All Events'!$A$4:$A$171,0))</f>
        <v>0</v>
      </c>
      <c r="K131">
        <f>INDEX('Mens All Events'!K$4:K$171,MATCH('Mens Ranks'!$A131,'Mens All Events'!$A$4:$A$171,0))</f>
        <v>0</v>
      </c>
      <c r="L131">
        <f>INDEX('Mens All Events'!L$4:L$171,MATCH('Mens Ranks'!$A131,'Mens All Events'!$A$4:$A$171,0))</f>
        <v>0</v>
      </c>
    </row>
    <row r="132" spans="1:12" ht="12.75">
      <c r="A132" s="123">
        <f t="shared" si="1"/>
        <v>129</v>
      </c>
      <c r="B132" t="str">
        <f ca="1">INDEX('Mens All Events'!B$4:B$171,MATCH('Mens Ranks'!$A132,'Mens All Events'!$A$4:$A$171,0))</f>
        <v xml:space="preserve"> </v>
      </c>
      <c r="C132" t="str">
        <f>INDEX('Mens All Events'!C$4:C$171,MATCH('Mens Ranks'!$A132,'Mens All Events'!$A$4:$A$171,0))</f>
        <v>Culver-Stockton College</v>
      </c>
      <c r="D132">
        <f>INDEX('Mens All Events'!D$4:D$171,MATCH('Mens Ranks'!$A132,'Mens All Events'!$A$4:$A$171,0))</f>
        <v>0</v>
      </c>
      <c r="E132">
        <f>INDEX('Mens All Events'!E$4:E$171,MATCH('Mens Ranks'!$A132,'Mens All Events'!$A$4:$A$171,0))</f>
        <v>0</v>
      </c>
      <c r="F132" t="e">
        <f>INDEX('Mens All Events'!F$4:F$171,MATCH('Mens Ranks'!$A132,'Mens All Events'!$A$4:$A$171,0))</f>
        <v>#DIV/0!</v>
      </c>
      <c r="G132">
        <f>INDEX('Mens All Events'!G$4:G$171,MATCH('Mens Ranks'!$A132,'Mens All Events'!$A$4:$A$171,0))</f>
        <v>0</v>
      </c>
      <c r="H132">
        <f>INDEX('Mens All Events'!H$4:H$171,MATCH('Mens Ranks'!$A132,'Mens All Events'!$A$4:$A$171,0))</f>
        <v>0</v>
      </c>
      <c r="I132">
        <f>INDEX('Mens All Events'!I$4:I$171,MATCH('Mens Ranks'!$A132,'Mens All Events'!$A$4:$A$171,0))</f>
        <v>0</v>
      </c>
      <c r="J132">
        <f>INDEX('Mens All Events'!J$4:J$171,MATCH('Mens Ranks'!$A132,'Mens All Events'!$A$4:$A$171,0))</f>
        <v>0</v>
      </c>
      <c r="K132">
        <f>INDEX('Mens All Events'!K$4:K$171,MATCH('Mens Ranks'!$A132,'Mens All Events'!$A$4:$A$171,0))</f>
        <v>0</v>
      </c>
      <c r="L132">
        <f>INDEX('Mens All Events'!L$4:L$171,MATCH('Mens Ranks'!$A132,'Mens All Events'!$A$4:$A$171,0))</f>
        <v>0</v>
      </c>
    </row>
    <row r="133" spans="1:12" ht="12.75">
      <c r="A133" s="123">
        <f t="shared" si="1"/>
        <v>130</v>
      </c>
      <c r="B133" t="str">
        <f ca="1">INDEX('Mens All Events'!B$4:B$171,MATCH('Mens Ranks'!$A133,'Mens All Events'!$A$4:$A$171,0))</f>
        <v xml:space="preserve"> </v>
      </c>
      <c r="C133" t="str">
        <f>INDEX('Mens All Events'!C$4:C$171,MATCH('Mens Ranks'!$A133,'Mens All Events'!$A$4:$A$171,0))</f>
        <v>Hastings College</v>
      </c>
      <c r="D133">
        <f>INDEX('Mens All Events'!D$4:D$171,MATCH('Mens Ranks'!$A133,'Mens All Events'!$A$4:$A$171,0))</f>
        <v>0</v>
      </c>
      <c r="E133">
        <f>INDEX('Mens All Events'!E$4:E$171,MATCH('Mens Ranks'!$A133,'Mens All Events'!$A$4:$A$171,0))</f>
        <v>0</v>
      </c>
      <c r="F133" t="e">
        <f>INDEX('Mens All Events'!F$4:F$171,MATCH('Mens Ranks'!$A133,'Mens All Events'!$A$4:$A$171,0))</f>
        <v>#DIV/0!</v>
      </c>
      <c r="G133">
        <f>INDEX('Mens All Events'!G$4:G$171,MATCH('Mens Ranks'!$A133,'Mens All Events'!$A$4:$A$171,0))</f>
        <v>0</v>
      </c>
      <c r="H133">
        <f>INDEX('Mens All Events'!H$4:H$171,MATCH('Mens Ranks'!$A133,'Mens All Events'!$A$4:$A$171,0))</f>
        <v>0</v>
      </c>
      <c r="I133">
        <f>INDEX('Mens All Events'!I$4:I$171,MATCH('Mens Ranks'!$A133,'Mens All Events'!$A$4:$A$171,0))</f>
        <v>0</v>
      </c>
      <c r="J133">
        <f>INDEX('Mens All Events'!J$4:J$171,MATCH('Mens Ranks'!$A133,'Mens All Events'!$A$4:$A$171,0))</f>
        <v>0</v>
      </c>
      <c r="K133">
        <f>INDEX('Mens All Events'!K$4:K$171,MATCH('Mens Ranks'!$A133,'Mens All Events'!$A$4:$A$171,0))</f>
        <v>0</v>
      </c>
      <c r="L133">
        <f>INDEX('Mens All Events'!L$4:L$171,MATCH('Mens Ranks'!$A133,'Mens All Events'!$A$4:$A$171,0))</f>
        <v>0</v>
      </c>
    </row>
    <row r="134" spans="1:12" ht="12.75">
      <c r="A134" s="123">
        <f aca="true" t="shared" si="2" ref="A134:A160">A133+1</f>
        <v>131</v>
      </c>
      <c r="B134" t="str">
        <f ca="1">INDEX('Mens All Events'!B$4:B$171,MATCH('Mens Ranks'!$A134,'Mens All Events'!$A$4:$A$171,0))</f>
        <v xml:space="preserve"> </v>
      </c>
      <c r="C134" t="str">
        <f>INDEX('Mens All Events'!C$4:C$171,MATCH('Mens Ranks'!$A134,'Mens All Events'!$A$4:$A$171,0))</f>
        <v>Hastings College</v>
      </c>
      <c r="D134">
        <f>INDEX('Mens All Events'!D$4:D$171,MATCH('Mens Ranks'!$A134,'Mens All Events'!$A$4:$A$171,0))</f>
        <v>0</v>
      </c>
      <c r="E134">
        <f>INDEX('Mens All Events'!E$4:E$171,MATCH('Mens Ranks'!$A134,'Mens All Events'!$A$4:$A$171,0))</f>
        <v>0</v>
      </c>
      <c r="F134" t="e">
        <f>INDEX('Mens All Events'!F$4:F$171,MATCH('Mens Ranks'!$A134,'Mens All Events'!$A$4:$A$171,0))</f>
        <v>#DIV/0!</v>
      </c>
      <c r="G134">
        <f>INDEX('Mens All Events'!G$4:G$171,MATCH('Mens Ranks'!$A134,'Mens All Events'!$A$4:$A$171,0))</f>
        <v>0</v>
      </c>
      <c r="H134">
        <f>INDEX('Mens All Events'!H$4:H$171,MATCH('Mens Ranks'!$A134,'Mens All Events'!$A$4:$A$171,0))</f>
        <v>0</v>
      </c>
      <c r="I134">
        <f>INDEX('Mens All Events'!I$4:I$171,MATCH('Mens Ranks'!$A134,'Mens All Events'!$A$4:$A$171,0))</f>
        <v>0</v>
      </c>
      <c r="J134">
        <f>INDEX('Mens All Events'!J$4:J$171,MATCH('Mens Ranks'!$A134,'Mens All Events'!$A$4:$A$171,0))</f>
        <v>0</v>
      </c>
      <c r="K134">
        <f>INDEX('Mens All Events'!K$4:K$171,MATCH('Mens Ranks'!$A134,'Mens All Events'!$A$4:$A$171,0))</f>
        <v>0</v>
      </c>
      <c r="L134">
        <f>INDEX('Mens All Events'!L$4:L$171,MATCH('Mens Ranks'!$A134,'Mens All Events'!$A$4:$A$171,0))</f>
        <v>0</v>
      </c>
    </row>
    <row r="135" spans="1:12" ht="12.75">
      <c r="A135" s="123">
        <f t="shared" si="2"/>
        <v>132</v>
      </c>
      <c r="B135" t="str">
        <f ca="1">INDEX('Mens All Events'!B$4:B$171,MATCH('Mens Ranks'!$A135,'Mens All Events'!$A$4:$A$171,0))</f>
        <v xml:space="preserve"> </v>
      </c>
      <c r="C135" t="str">
        <f>INDEX('Mens All Events'!C$4:C$171,MATCH('Mens Ranks'!$A135,'Mens All Events'!$A$4:$A$171,0))</f>
        <v>Culver-Stockton College JV</v>
      </c>
      <c r="D135">
        <f>INDEX('Mens All Events'!D$4:D$171,MATCH('Mens Ranks'!$A135,'Mens All Events'!$A$4:$A$171,0))</f>
        <v>0</v>
      </c>
      <c r="E135">
        <f>INDEX('Mens All Events'!E$4:E$171,MATCH('Mens Ranks'!$A135,'Mens All Events'!$A$4:$A$171,0))</f>
        <v>0</v>
      </c>
      <c r="F135" t="e">
        <f>INDEX('Mens All Events'!F$4:F$171,MATCH('Mens Ranks'!$A135,'Mens All Events'!$A$4:$A$171,0))</f>
        <v>#DIV/0!</v>
      </c>
      <c r="G135">
        <f>INDEX('Mens All Events'!G$4:G$171,MATCH('Mens Ranks'!$A135,'Mens All Events'!$A$4:$A$171,0))</f>
        <v>0</v>
      </c>
      <c r="H135">
        <f>INDEX('Mens All Events'!H$4:H$171,MATCH('Mens Ranks'!$A135,'Mens All Events'!$A$4:$A$171,0))</f>
        <v>0</v>
      </c>
      <c r="I135">
        <f>INDEX('Mens All Events'!I$4:I$171,MATCH('Mens Ranks'!$A135,'Mens All Events'!$A$4:$A$171,0))</f>
        <v>0</v>
      </c>
      <c r="J135">
        <f>INDEX('Mens All Events'!J$4:J$171,MATCH('Mens Ranks'!$A135,'Mens All Events'!$A$4:$A$171,0))</f>
        <v>0</v>
      </c>
      <c r="K135">
        <f>INDEX('Mens All Events'!K$4:K$171,MATCH('Mens Ranks'!$A135,'Mens All Events'!$A$4:$A$171,0))</f>
        <v>0</v>
      </c>
      <c r="L135">
        <f>INDEX('Mens All Events'!L$4:L$171,MATCH('Mens Ranks'!$A135,'Mens All Events'!$A$4:$A$171,0))</f>
        <v>0</v>
      </c>
    </row>
    <row r="136" spans="1:12" ht="12.75">
      <c r="A136" s="123">
        <f t="shared" si="2"/>
        <v>133</v>
      </c>
      <c r="B136" t="str">
        <f ca="1">INDEX('Mens All Events'!B$4:B$171,MATCH('Mens Ranks'!$A136,'Mens All Events'!$A$4:$A$171,0))</f>
        <v xml:space="preserve"> </v>
      </c>
      <c r="C136" t="str">
        <f>INDEX('Mens All Events'!C$4:C$171,MATCH('Mens Ranks'!$A136,'Mens All Events'!$A$4:$A$171,0))</f>
        <v>Hastings College JV</v>
      </c>
      <c r="D136">
        <f>INDEX('Mens All Events'!D$4:D$171,MATCH('Mens Ranks'!$A136,'Mens All Events'!$A$4:$A$171,0))</f>
        <v>0</v>
      </c>
      <c r="E136">
        <f>INDEX('Mens All Events'!E$4:E$171,MATCH('Mens Ranks'!$A136,'Mens All Events'!$A$4:$A$171,0))</f>
        <v>0</v>
      </c>
      <c r="F136" t="e">
        <f>INDEX('Mens All Events'!F$4:F$171,MATCH('Mens Ranks'!$A136,'Mens All Events'!$A$4:$A$171,0))</f>
        <v>#DIV/0!</v>
      </c>
      <c r="G136">
        <f>INDEX('Mens All Events'!G$4:G$171,MATCH('Mens Ranks'!$A136,'Mens All Events'!$A$4:$A$171,0))</f>
        <v>0</v>
      </c>
      <c r="H136">
        <f>INDEX('Mens All Events'!H$4:H$171,MATCH('Mens Ranks'!$A136,'Mens All Events'!$A$4:$A$171,0))</f>
        <v>0</v>
      </c>
      <c r="I136">
        <f>INDEX('Mens All Events'!I$4:I$171,MATCH('Mens Ranks'!$A136,'Mens All Events'!$A$4:$A$171,0))</f>
        <v>0</v>
      </c>
      <c r="J136">
        <f>INDEX('Mens All Events'!J$4:J$171,MATCH('Mens Ranks'!$A136,'Mens All Events'!$A$4:$A$171,0))</f>
        <v>0</v>
      </c>
      <c r="K136">
        <f>INDEX('Mens All Events'!K$4:K$171,MATCH('Mens Ranks'!$A136,'Mens All Events'!$A$4:$A$171,0))</f>
        <v>0</v>
      </c>
      <c r="L136">
        <f>INDEX('Mens All Events'!L$4:L$171,MATCH('Mens Ranks'!$A136,'Mens All Events'!$A$4:$A$171,0))</f>
        <v>0</v>
      </c>
    </row>
    <row r="137" spans="1:12" ht="12.75">
      <c r="A137" s="123">
        <f t="shared" si="2"/>
        <v>134</v>
      </c>
      <c r="B137" t="str">
        <f ca="1">INDEX('Mens All Events'!B$4:B$171,MATCH('Mens Ranks'!$A137,'Mens All Events'!$A$4:$A$171,0))</f>
        <v xml:space="preserve"> </v>
      </c>
      <c r="C137" t="str">
        <f>INDEX('Mens All Events'!C$4:C$171,MATCH('Mens Ranks'!$A137,'Mens All Events'!$A$4:$A$171,0))</f>
        <v>Hastings College JV</v>
      </c>
      <c r="D137">
        <f>INDEX('Mens All Events'!D$4:D$171,MATCH('Mens Ranks'!$A137,'Mens All Events'!$A$4:$A$171,0))</f>
        <v>0</v>
      </c>
      <c r="E137">
        <f>INDEX('Mens All Events'!E$4:E$171,MATCH('Mens Ranks'!$A137,'Mens All Events'!$A$4:$A$171,0))</f>
        <v>0</v>
      </c>
      <c r="F137" t="e">
        <f>INDEX('Mens All Events'!F$4:F$171,MATCH('Mens Ranks'!$A137,'Mens All Events'!$A$4:$A$171,0))</f>
        <v>#DIV/0!</v>
      </c>
      <c r="G137">
        <f>INDEX('Mens All Events'!G$4:G$171,MATCH('Mens Ranks'!$A137,'Mens All Events'!$A$4:$A$171,0))</f>
        <v>0</v>
      </c>
      <c r="H137">
        <f>INDEX('Mens All Events'!H$4:H$171,MATCH('Mens Ranks'!$A137,'Mens All Events'!$A$4:$A$171,0))</f>
        <v>0</v>
      </c>
      <c r="I137">
        <f>INDEX('Mens All Events'!I$4:I$171,MATCH('Mens Ranks'!$A137,'Mens All Events'!$A$4:$A$171,0))</f>
        <v>0</v>
      </c>
      <c r="J137">
        <f>INDEX('Mens All Events'!J$4:J$171,MATCH('Mens Ranks'!$A137,'Mens All Events'!$A$4:$A$171,0))</f>
        <v>0</v>
      </c>
      <c r="K137">
        <f>INDEX('Mens All Events'!K$4:K$171,MATCH('Mens Ranks'!$A137,'Mens All Events'!$A$4:$A$171,0))</f>
        <v>0</v>
      </c>
      <c r="L137">
        <f>INDEX('Mens All Events'!L$4:L$171,MATCH('Mens Ranks'!$A137,'Mens All Events'!$A$4:$A$171,0))</f>
        <v>0</v>
      </c>
    </row>
    <row r="138" spans="1:12" ht="12.75">
      <c r="A138" s="123">
        <f t="shared" si="2"/>
        <v>135</v>
      </c>
      <c r="B138" t="str">
        <f ca="1">INDEX('Mens All Events'!B$4:B$171,MATCH('Mens Ranks'!$A138,'Mens All Events'!$A$4:$A$171,0))</f>
        <v xml:space="preserve"> </v>
      </c>
      <c r="C138" t="str">
        <f>INDEX('Mens All Events'!C$4:C$171,MATCH('Mens Ranks'!$A138,'Mens All Events'!$A$4:$A$171,0))</f>
        <v>Iowa Central Community College</v>
      </c>
      <c r="D138">
        <f>INDEX('Mens All Events'!D$4:D$171,MATCH('Mens Ranks'!$A138,'Mens All Events'!$A$4:$A$171,0))</f>
        <v>0</v>
      </c>
      <c r="E138">
        <f>INDEX('Mens All Events'!E$4:E$171,MATCH('Mens Ranks'!$A138,'Mens All Events'!$A$4:$A$171,0))</f>
        <v>0</v>
      </c>
      <c r="F138" t="e">
        <f>INDEX('Mens All Events'!F$4:F$171,MATCH('Mens Ranks'!$A138,'Mens All Events'!$A$4:$A$171,0))</f>
        <v>#DIV/0!</v>
      </c>
      <c r="G138">
        <f>INDEX('Mens All Events'!G$4:G$171,MATCH('Mens Ranks'!$A138,'Mens All Events'!$A$4:$A$171,0))</f>
        <v>0</v>
      </c>
      <c r="H138">
        <f>INDEX('Mens All Events'!H$4:H$171,MATCH('Mens Ranks'!$A138,'Mens All Events'!$A$4:$A$171,0))</f>
        <v>0</v>
      </c>
      <c r="I138">
        <f>INDEX('Mens All Events'!I$4:I$171,MATCH('Mens Ranks'!$A138,'Mens All Events'!$A$4:$A$171,0))</f>
        <v>0</v>
      </c>
      <c r="J138">
        <f>INDEX('Mens All Events'!J$4:J$171,MATCH('Mens Ranks'!$A138,'Mens All Events'!$A$4:$A$171,0))</f>
        <v>0</v>
      </c>
      <c r="K138">
        <f>INDEX('Mens All Events'!K$4:K$171,MATCH('Mens Ranks'!$A138,'Mens All Events'!$A$4:$A$171,0))</f>
        <v>0</v>
      </c>
      <c r="L138">
        <f>INDEX('Mens All Events'!L$4:L$171,MATCH('Mens Ranks'!$A138,'Mens All Events'!$A$4:$A$171,0))</f>
        <v>0</v>
      </c>
    </row>
    <row r="139" spans="1:12" ht="12.75">
      <c r="A139" s="123">
        <f t="shared" si="2"/>
        <v>136</v>
      </c>
      <c r="B139" t="str">
        <f ca="1">INDEX('Mens All Events'!B$4:B$171,MATCH('Mens Ranks'!$A139,'Mens All Events'!$A$4:$A$171,0))</f>
        <v>Jake Fleming</v>
      </c>
      <c r="C139" t="str">
        <f>INDEX('Mens All Events'!C$4:C$171,MATCH('Mens Ranks'!$A139,'Mens All Events'!$A$4:$A$171,0))</f>
        <v>Kansas State</v>
      </c>
      <c r="D139">
        <f>INDEX('Mens All Events'!D$4:D$171,MATCH('Mens Ranks'!$A139,'Mens All Events'!$A$4:$A$171,0))</f>
        <v>0</v>
      </c>
      <c r="E139">
        <f>INDEX('Mens All Events'!E$4:E$171,MATCH('Mens Ranks'!$A139,'Mens All Events'!$A$4:$A$171,0))</f>
        <v>0</v>
      </c>
      <c r="F139" t="e">
        <f>INDEX('Mens All Events'!F$4:F$171,MATCH('Mens Ranks'!$A139,'Mens All Events'!$A$4:$A$171,0))</f>
        <v>#DIV/0!</v>
      </c>
      <c r="G139">
        <f>INDEX('Mens All Events'!G$4:G$171,MATCH('Mens Ranks'!$A139,'Mens All Events'!$A$4:$A$171,0))</f>
        <v>0</v>
      </c>
      <c r="H139">
        <f>INDEX('Mens All Events'!H$4:H$171,MATCH('Mens Ranks'!$A139,'Mens All Events'!$A$4:$A$171,0))</f>
        <v>0</v>
      </c>
      <c r="I139">
        <f>INDEX('Mens All Events'!I$4:I$171,MATCH('Mens Ranks'!$A139,'Mens All Events'!$A$4:$A$171,0))</f>
        <v>0</v>
      </c>
      <c r="J139">
        <f>INDEX('Mens All Events'!J$4:J$171,MATCH('Mens Ranks'!$A139,'Mens All Events'!$A$4:$A$171,0))</f>
        <v>0</v>
      </c>
      <c r="K139">
        <f>INDEX('Mens All Events'!K$4:K$171,MATCH('Mens Ranks'!$A139,'Mens All Events'!$A$4:$A$171,0))</f>
        <v>0</v>
      </c>
      <c r="L139">
        <f>INDEX('Mens All Events'!L$4:L$171,MATCH('Mens Ranks'!$A139,'Mens All Events'!$A$4:$A$171,0))</f>
        <v>0</v>
      </c>
    </row>
    <row r="140" spans="1:12" ht="12.75">
      <c r="A140" s="123">
        <f t="shared" si="2"/>
        <v>137</v>
      </c>
      <c r="B140" t="str">
        <f ca="1">INDEX('Mens All Events'!B$4:B$171,MATCH('Mens Ranks'!$A140,'Mens All Events'!$A$4:$A$171,0))</f>
        <v xml:space="preserve"> </v>
      </c>
      <c r="C140" t="str">
        <f>INDEX('Mens All Events'!C$4:C$171,MATCH('Mens Ranks'!$A140,'Mens All Events'!$A$4:$A$171,0))</f>
        <v>Iowa State University</v>
      </c>
      <c r="D140">
        <f>INDEX('Mens All Events'!D$4:D$171,MATCH('Mens Ranks'!$A140,'Mens All Events'!$A$4:$A$171,0))</f>
        <v>0</v>
      </c>
      <c r="E140">
        <f>INDEX('Mens All Events'!E$4:E$171,MATCH('Mens Ranks'!$A140,'Mens All Events'!$A$4:$A$171,0))</f>
        <v>0</v>
      </c>
      <c r="F140" t="e">
        <f>INDEX('Mens All Events'!F$4:F$171,MATCH('Mens Ranks'!$A140,'Mens All Events'!$A$4:$A$171,0))</f>
        <v>#DIV/0!</v>
      </c>
      <c r="G140">
        <f>INDEX('Mens All Events'!G$4:G$171,MATCH('Mens Ranks'!$A140,'Mens All Events'!$A$4:$A$171,0))</f>
        <v>0</v>
      </c>
      <c r="H140">
        <f>INDEX('Mens All Events'!H$4:H$171,MATCH('Mens Ranks'!$A140,'Mens All Events'!$A$4:$A$171,0))</f>
        <v>0</v>
      </c>
      <c r="I140">
        <f>INDEX('Mens All Events'!I$4:I$171,MATCH('Mens Ranks'!$A140,'Mens All Events'!$A$4:$A$171,0))</f>
        <v>0</v>
      </c>
      <c r="J140">
        <f>INDEX('Mens All Events'!J$4:J$171,MATCH('Mens Ranks'!$A140,'Mens All Events'!$A$4:$A$171,0))</f>
        <v>0</v>
      </c>
      <c r="K140">
        <f>INDEX('Mens All Events'!K$4:K$171,MATCH('Mens Ranks'!$A140,'Mens All Events'!$A$4:$A$171,0))</f>
        <v>0</v>
      </c>
      <c r="L140">
        <f>INDEX('Mens All Events'!L$4:L$171,MATCH('Mens Ranks'!$A140,'Mens All Events'!$A$4:$A$171,0))</f>
        <v>0</v>
      </c>
    </row>
    <row r="141" spans="1:12" ht="12.75">
      <c r="A141" s="123">
        <f t="shared" si="2"/>
        <v>138</v>
      </c>
      <c r="B141" t="str">
        <f ca="1">INDEX('Mens All Events'!B$4:B$171,MATCH('Mens Ranks'!$A141,'Mens All Events'!$A$4:$A$171,0))</f>
        <v xml:space="preserve"> </v>
      </c>
      <c r="C141" t="str">
        <f>INDEX('Mens All Events'!C$4:C$171,MATCH('Mens Ranks'!$A141,'Mens All Events'!$A$4:$A$171,0))</f>
        <v>Iowa State University</v>
      </c>
      <c r="D141">
        <f>INDEX('Mens All Events'!D$4:D$171,MATCH('Mens Ranks'!$A141,'Mens All Events'!$A$4:$A$171,0))</f>
        <v>0</v>
      </c>
      <c r="E141">
        <f>INDEX('Mens All Events'!E$4:E$171,MATCH('Mens Ranks'!$A141,'Mens All Events'!$A$4:$A$171,0))</f>
        <v>0</v>
      </c>
      <c r="F141" t="e">
        <f>INDEX('Mens All Events'!F$4:F$171,MATCH('Mens Ranks'!$A141,'Mens All Events'!$A$4:$A$171,0))</f>
        <v>#DIV/0!</v>
      </c>
      <c r="G141">
        <f>INDEX('Mens All Events'!G$4:G$171,MATCH('Mens Ranks'!$A141,'Mens All Events'!$A$4:$A$171,0))</f>
        <v>0</v>
      </c>
      <c r="H141">
        <f>INDEX('Mens All Events'!H$4:H$171,MATCH('Mens Ranks'!$A141,'Mens All Events'!$A$4:$A$171,0))</f>
        <v>0</v>
      </c>
      <c r="I141">
        <f>INDEX('Mens All Events'!I$4:I$171,MATCH('Mens Ranks'!$A141,'Mens All Events'!$A$4:$A$171,0))</f>
        <v>0</v>
      </c>
      <c r="J141">
        <f>INDEX('Mens All Events'!J$4:J$171,MATCH('Mens Ranks'!$A141,'Mens All Events'!$A$4:$A$171,0))</f>
        <v>0</v>
      </c>
      <c r="K141">
        <f>INDEX('Mens All Events'!K$4:K$171,MATCH('Mens Ranks'!$A141,'Mens All Events'!$A$4:$A$171,0))</f>
        <v>0</v>
      </c>
      <c r="L141">
        <f>INDEX('Mens All Events'!L$4:L$171,MATCH('Mens Ranks'!$A141,'Mens All Events'!$A$4:$A$171,0))</f>
        <v>0</v>
      </c>
    </row>
    <row r="142" spans="1:12" ht="12.75">
      <c r="A142" s="123">
        <f t="shared" si="2"/>
        <v>139</v>
      </c>
      <c r="B142" t="str">
        <f ca="1">INDEX('Mens All Events'!B$4:B$171,MATCH('Mens Ranks'!$A142,'Mens All Events'!$A$4:$A$171,0))</f>
        <v>Hallie Wilcoxson</v>
      </c>
      <c r="C142" t="str">
        <f>INDEX('Mens All Events'!C$4:C$171,MATCH('Mens Ranks'!$A142,'Mens All Events'!$A$4:$A$171,0))</f>
        <v>Missouri Western State</v>
      </c>
      <c r="D142">
        <f>INDEX('Mens All Events'!D$4:D$171,MATCH('Mens Ranks'!$A142,'Mens All Events'!$A$4:$A$171,0))</f>
        <v>0</v>
      </c>
      <c r="E142">
        <f>INDEX('Mens All Events'!E$4:E$171,MATCH('Mens Ranks'!$A142,'Mens All Events'!$A$4:$A$171,0))</f>
        <v>0</v>
      </c>
      <c r="F142" t="e">
        <f>INDEX('Mens All Events'!F$4:F$171,MATCH('Mens Ranks'!$A142,'Mens All Events'!$A$4:$A$171,0))</f>
        <v>#DIV/0!</v>
      </c>
      <c r="G142">
        <f>INDEX('Mens All Events'!G$4:G$171,MATCH('Mens Ranks'!$A142,'Mens All Events'!$A$4:$A$171,0))</f>
        <v>0</v>
      </c>
      <c r="H142">
        <f>INDEX('Mens All Events'!H$4:H$171,MATCH('Mens Ranks'!$A142,'Mens All Events'!$A$4:$A$171,0))</f>
        <v>0</v>
      </c>
      <c r="I142">
        <f>INDEX('Mens All Events'!I$4:I$171,MATCH('Mens Ranks'!$A142,'Mens All Events'!$A$4:$A$171,0))</f>
        <v>0</v>
      </c>
      <c r="J142">
        <f>INDEX('Mens All Events'!J$4:J$171,MATCH('Mens Ranks'!$A142,'Mens All Events'!$A$4:$A$171,0))</f>
        <v>0</v>
      </c>
      <c r="K142">
        <f>INDEX('Mens All Events'!K$4:K$171,MATCH('Mens Ranks'!$A142,'Mens All Events'!$A$4:$A$171,0))</f>
        <v>0</v>
      </c>
      <c r="L142">
        <f>INDEX('Mens All Events'!L$4:L$171,MATCH('Mens Ranks'!$A142,'Mens All Events'!$A$4:$A$171,0))</f>
        <v>0</v>
      </c>
    </row>
    <row r="143" spans="1:12" ht="12.75">
      <c r="A143" s="123">
        <f t="shared" si="2"/>
        <v>140</v>
      </c>
      <c r="B143" t="str">
        <f ca="1">INDEX('Mens All Events'!B$4:B$171,MATCH('Mens Ranks'!$A143,'Mens All Events'!$A$4:$A$171,0))</f>
        <v xml:space="preserve"> </v>
      </c>
      <c r="C143" t="str">
        <f>INDEX('Mens All Events'!C$4:C$171,MATCH('Mens Ranks'!$A143,'Mens All Events'!$A$4:$A$171,0))</f>
        <v>Missouri Western State</v>
      </c>
      <c r="D143">
        <f>INDEX('Mens All Events'!D$4:D$171,MATCH('Mens Ranks'!$A143,'Mens All Events'!$A$4:$A$171,0))</f>
        <v>0</v>
      </c>
      <c r="E143">
        <f>INDEX('Mens All Events'!E$4:E$171,MATCH('Mens Ranks'!$A143,'Mens All Events'!$A$4:$A$171,0))</f>
        <v>0</v>
      </c>
      <c r="F143" t="e">
        <f>INDEX('Mens All Events'!F$4:F$171,MATCH('Mens Ranks'!$A143,'Mens All Events'!$A$4:$A$171,0))</f>
        <v>#DIV/0!</v>
      </c>
      <c r="G143">
        <f>INDEX('Mens All Events'!G$4:G$171,MATCH('Mens Ranks'!$A143,'Mens All Events'!$A$4:$A$171,0))</f>
        <v>0</v>
      </c>
      <c r="H143">
        <f>INDEX('Mens All Events'!H$4:H$171,MATCH('Mens Ranks'!$A143,'Mens All Events'!$A$4:$A$171,0))</f>
        <v>0</v>
      </c>
      <c r="I143">
        <f>INDEX('Mens All Events'!I$4:I$171,MATCH('Mens Ranks'!$A143,'Mens All Events'!$A$4:$A$171,0))</f>
        <v>0</v>
      </c>
      <c r="J143">
        <f>INDEX('Mens All Events'!J$4:J$171,MATCH('Mens Ranks'!$A143,'Mens All Events'!$A$4:$A$171,0))</f>
        <v>0</v>
      </c>
      <c r="K143">
        <f>INDEX('Mens All Events'!K$4:K$171,MATCH('Mens Ranks'!$A143,'Mens All Events'!$A$4:$A$171,0))</f>
        <v>0</v>
      </c>
      <c r="L143">
        <f>INDEX('Mens All Events'!L$4:L$171,MATCH('Mens Ranks'!$A143,'Mens All Events'!$A$4:$A$171,0))</f>
        <v>0</v>
      </c>
    </row>
    <row r="144" spans="1:12" ht="12.75">
      <c r="A144" s="123">
        <f t="shared" si="2"/>
        <v>141</v>
      </c>
      <c r="B144" t="str">
        <f ca="1">INDEX('Mens All Events'!B$4:B$171,MATCH('Mens Ranks'!$A144,'Mens All Events'!$A$4:$A$171,0))</f>
        <v xml:space="preserve"> </v>
      </c>
      <c r="C144" t="str">
        <f>INDEX('Mens All Events'!C$4:C$171,MATCH('Mens Ranks'!$A144,'Mens All Events'!$A$4:$A$171,0))</f>
        <v>Missouri Western State</v>
      </c>
      <c r="D144">
        <f>INDEX('Mens All Events'!D$4:D$171,MATCH('Mens Ranks'!$A144,'Mens All Events'!$A$4:$A$171,0))</f>
        <v>0</v>
      </c>
      <c r="E144">
        <f>INDEX('Mens All Events'!E$4:E$171,MATCH('Mens Ranks'!$A144,'Mens All Events'!$A$4:$A$171,0))</f>
        <v>0</v>
      </c>
      <c r="F144" t="e">
        <f>INDEX('Mens All Events'!F$4:F$171,MATCH('Mens Ranks'!$A144,'Mens All Events'!$A$4:$A$171,0))</f>
        <v>#DIV/0!</v>
      </c>
      <c r="G144">
        <f>INDEX('Mens All Events'!G$4:G$171,MATCH('Mens Ranks'!$A144,'Mens All Events'!$A$4:$A$171,0))</f>
        <v>0</v>
      </c>
      <c r="H144">
        <f>INDEX('Mens All Events'!H$4:H$171,MATCH('Mens Ranks'!$A144,'Mens All Events'!$A$4:$A$171,0))</f>
        <v>0</v>
      </c>
      <c r="I144">
        <f>INDEX('Mens All Events'!I$4:I$171,MATCH('Mens Ranks'!$A144,'Mens All Events'!$A$4:$A$171,0))</f>
        <v>0</v>
      </c>
      <c r="J144">
        <f>INDEX('Mens All Events'!J$4:J$171,MATCH('Mens Ranks'!$A144,'Mens All Events'!$A$4:$A$171,0))</f>
        <v>0</v>
      </c>
      <c r="K144">
        <f>INDEX('Mens All Events'!K$4:K$171,MATCH('Mens Ranks'!$A144,'Mens All Events'!$A$4:$A$171,0))</f>
        <v>0</v>
      </c>
      <c r="L144">
        <f>INDEX('Mens All Events'!L$4:L$171,MATCH('Mens Ranks'!$A144,'Mens All Events'!$A$4:$A$171,0))</f>
        <v>0</v>
      </c>
    </row>
    <row r="145" spans="1:12" ht="12.75">
      <c r="A145" s="123">
        <f t="shared" si="2"/>
        <v>142</v>
      </c>
      <c r="B145" t="str">
        <f ca="1">INDEX('Mens All Events'!B$4:B$171,MATCH('Mens Ranks'!$A145,'Mens All Events'!$A$4:$A$171,0))</f>
        <v>Spencer Wolfe</v>
      </c>
      <c r="C145" t="str">
        <f>INDEX('Mens All Events'!C$4:C$171,MATCH('Mens Ranks'!$A145,'Mens All Events'!$A$4:$A$171,0))</f>
        <v>Iowa State University JV</v>
      </c>
      <c r="D145">
        <f>INDEX('Mens All Events'!D$4:D$171,MATCH('Mens Ranks'!$A145,'Mens All Events'!$A$4:$A$171,0))</f>
        <v>0</v>
      </c>
      <c r="E145">
        <f>INDEX('Mens All Events'!E$4:E$171,MATCH('Mens Ranks'!$A145,'Mens All Events'!$A$4:$A$171,0))</f>
        <v>0</v>
      </c>
      <c r="F145" t="e">
        <f>INDEX('Mens All Events'!F$4:F$171,MATCH('Mens Ranks'!$A145,'Mens All Events'!$A$4:$A$171,0))</f>
        <v>#DIV/0!</v>
      </c>
      <c r="G145">
        <f>INDEX('Mens All Events'!G$4:G$171,MATCH('Mens Ranks'!$A145,'Mens All Events'!$A$4:$A$171,0))</f>
        <v>0</v>
      </c>
      <c r="H145">
        <f>INDEX('Mens All Events'!H$4:H$171,MATCH('Mens Ranks'!$A145,'Mens All Events'!$A$4:$A$171,0))</f>
        <v>0</v>
      </c>
      <c r="I145">
        <f>INDEX('Mens All Events'!I$4:I$171,MATCH('Mens Ranks'!$A145,'Mens All Events'!$A$4:$A$171,0))</f>
        <v>0</v>
      </c>
      <c r="J145">
        <f>INDEX('Mens All Events'!J$4:J$171,MATCH('Mens Ranks'!$A145,'Mens All Events'!$A$4:$A$171,0))</f>
        <v>0</v>
      </c>
      <c r="K145">
        <f>INDEX('Mens All Events'!K$4:K$171,MATCH('Mens Ranks'!$A145,'Mens All Events'!$A$4:$A$171,0))</f>
        <v>0</v>
      </c>
      <c r="L145">
        <f>INDEX('Mens All Events'!L$4:L$171,MATCH('Mens Ranks'!$A145,'Mens All Events'!$A$4:$A$171,0))</f>
        <v>0</v>
      </c>
    </row>
    <row r="146" spans="1:12" ht="12.75">
      <c r="A146" s="123">
        <f t="shared" si="2"/>
        <v>143</v>
      </c>
      <c r="B146" t="str">
        <f ca="1">INDEX('Mens All Events'!B$4:B$171,MATCH('Mens Ranks'!$A146,'Mens All Events'!$A$4:$A$171,0))</f>
        <v>Kyle Neuendorf</v>
      </c>
      <c r="C146" t="str">
        <f>INDEX('Mens All Events'!C$4:C$171,MATCH('Mens Ranks'!$A146,'Mens All Events'!$A$4:$A$171,0))</f>
        <v>Iowa State University JV</v>
      </c>
      <c r="D146">
        <f>INDEX('Mens All Events'!D$4:D$171,MATCH('Mens Ranks'!$A146,'Mens All Events'!$A$4:$A$171,0))</f>
        <v>0</v>
      </c>
      <c r="E146">
        <f>INDEX('Mens All Events'!E$4:E$171,MATCH('Mens Ranks'!$A146,'Mens All Events'!$A$4:$A$171,0))</f>
        <v>0</v>
      </c>
      <c r="F146" t="e">
        <f>INDEX('Mens All Events'!F$4:F$171,MATCH('Mens Ranks'!$A146,'Mens All Events'!$A$4:$A$171,0))</f>
        <v>#DIV/0!</v>
      </c>
      <c r="G146">
        <f>INDEX('Mens All Events'!G$4:G$171,MATCH('Mens Ranks'!$A146,'Mens All Events'!$A$4:$A$171,0))</f>
        <v>0</v>
      </c>
      <c r="H146">
        <f>INDEX('Mens All Events'!H$4:H$171,MATCH('Mens Ranks'!$A146,'Mens All Events'!$A$4:$A$171,0))</f>
        <v>0</v>
      </c>
      <c r="I146">
        <f>INDEX('Mens All Events'!I$4:I$171,MATCH('Mens Ranks'!$A146,'Mens All Events'!$A$4:$A$171,0))</f>
        <v>0</v>
      </c>
      <c r="J146">
        <f>INDEX('Mens All Events'!J$4:J$171,MATCH('Mens Ranks'!$A146,'Mens All Events'!$A$4:$A$171,0))</f>
        <v>0</v>
      </c>
      <c r="K146">
        <f>INDEX('Mens All Events'!K$4:K$171,MATCH('Mens Ranks'!$A146,'Mens All Events'!$A$4:$A$171,0))</f>
        <v>0</v>
      </c>
      <c r="L146">
        <f>INDEX('Mens All Events'!L$4:L$171,MATCH('Mens Ranks'!$A146,'Mens All Events'!$A$4:$A$171,0))</f>
        <v>0</v>
      </c>
    </row>
    <row r="147" spans="1:12" ht="12.75">
      <c r="A147" s="123">
        <f t="shared" si="2"/>
        <v>144</v>
      </c>
      <c r="B147" t="str">
        <f ca="1">INDEX('Mens All Events'!B$4:B$171,MATCH('Mens Ranks'!$A147,'Mens All Events'!$A$4:$A$171,0))</f>
        <v xml:space="preserve"> </v>
      </c>
      <c r="C147" t="str">
        <f>INDEX('Mens All Events'!C$4:C$171,MATCH('Mens Ranks'!$A147,'Mens All Events'!$A$4:$A$171,0))</f>
        <v>Iowa State University JV</v>
      </c>
      <c r="D147">
        <f>INDEX('Mens All Events'!D$4:D$171,MATCH('Mens Ranks'!$A147,'Mens All Events'!$A$4:$A$171,0))</f>
        <v>0</v>
      </c>
      <c r="E147">
        <f>INDEX('Mens All Events'!E$4:E$171,MATCH('Mens Ranks'!$A147,'Mens All Events'!$A$4:$A$171,0))</f>
        <v>0</v>
      </c>
      <c r="F147" t="e">
        <f>INDEX('Mens All Events'!F$4:F$171,MATCH('Mens Ranks'!$A147,'Mens All Events'!$A$4:$A$171,0))</f>
        <v>#DIV/0!</v>
      </c>
      <c r="G147">
        <f>INDEX('Mens All Events'!G$4:G$171,MATCH('Mens Ranks'!$A147,'Mens All Events'!$A$4:$A$171,0))</f>
        <v>0</v>
      </c>
      <c r="H147">
        <f>INDEX('Mens All Events'!H$4:H$171,MATCH('Mens Ranks'!$A147,'Mens All Events'!$A$4:$A$171,0))</f>
        <v>0</v>
      </c>
      <c r="I147">
        <f>INDEX('Mens All Events'!I$4:I$171,MATCH('Mens Ranks'!$A147,'Mens All Events'!$A$4:$A$171,0))</f>
        <v>0</v>
      </c>
      <c r="J147">
        <f>INDEX('Mens All Events'!J$4:J$171,MATCH('Mens Ranks'!$A147,'Mens All Events'!$A$4:$A$171,0))</f>
        <v>0</v>
      </c>
      <c r="K147">
        <f>INDEX('Mens All Events'!K$4:K$171,MATCH('Mens Ranks'!$A147,'Mens All Events'!$A$4:$A$171,0))</f>
        <v>0</v>
      </c>
      <c r="L147">
        <f>INDEX('Mens All Events'!L$4:L$171,MATCH('Mens Ranks'!$A147,'Mens All Events'!$A$4:$A$171,0))</f>
        <v>0</v>
      </c>
    </row>
    <row r="148" spans="1:12" ht="12.75">
      <c r="A148" s="123">
        <f t="shared" si="2"/>
        <v>145</v>
      </c>
      <c r="B148" t="str">
        <f ca="1">INDEX('Mens All Events'!B$4:B$171,MATCH('Mens Ranks'!$A148,'Mens All Events'!$A$4:$A$171,0))</f>
        <v xml:space="preserve"> </v>
      </c>
      <c r="C148" t="str">
        <f>INDEX('Mens All Events'!C$4:C$171,MATCH('Mens Ranks'!$A148,'Mens All Events'!$A$4:$A$171,0))</f>
        <v>Morningside College</v>
      </c>
      <c r="D148">
        <f>INDEX('Mens All Events'!D$4:D$171,MATCH('Mens Ranks'!$A148,'Mens All Events'!$A$4:$A$171,0))</f>
        <v>0</v>
      </c>
      <c r="E148">
        <f>INDEX('Mens All Events'!E$4:E$171,MATCH('Mens Ranks'!$A148,'Mens All Events'!$A$4:$A$171,0))</f>
        <v>0</v>
      </c>
      <c r="F148" t="e">
        <f>INDEX('Mens All Events'!F$4:F$171,MATCH('Mens Ranks'!$A148,'Mens All Events'!$A$4:$A$171,0))</f>
        <v>#DIV/0!</v>
      </c>
      <c r="G148">
        <f>INDEX('Mens All Events'!G$4:G$171,MATCH('Mens Ranks'!$A148,'Mens All Events'!$A$4:$A$171,0))</f>
        <v>0</v>
      </c>
      <c r="H148">
        <f>INDEX('Mens All Events'!H$4:H$171,MATCH('Mens Ranks'!$A148,'Mens All Events'!$A$4:$A$171,0))</f>
        <v>0</v>
      </c>
      <c r="I148">
        <f>INDEX('Mens All Events'!I$4:I$171,MATCH('Mens Ranks'!$A148,'Mens All Events'!$A$4:$A$171,0))</f>
        <v>0</v>
      </c>
      <c r="J148">
        <f>INDEX('Mens All Events'!J$4:J$171,MATCH('Mens Ranks'!$A148,'Mens All Events'!$A$4:$A$171,0))</f>
        <v>0</v>
      </c>
      <c r="K148">
        <f>INDEX('Mens All Events'!K$4:K$171,MATCH('Mens Ranks'!$A148,'Mens All Events'!$A$4:$A$171,0))</f>
        <v>0</v>
      </c>
      <c r="L148">
        <f>INDEX('Mens All Events'!L$4:L$171,MATCH('Mens Ranks'!$A148,'Mens All Events'!$A$4:$A$171,0))</f>
        <v>0</v>
      </c>
    </row>
    <row r="149" spans="1:12" ht="12.75">
      <c r="A149" s="123">
        <f t="shared" si="2"/>
        <v>146</v>
      </c>
      <c r="B149" t="str">
        <f ca="1">INDEX('Mens All Events'!B$4:B$171,MATCH('Mens Ranks'!$A149,'Mens All Events'!$A$4:$A$171,0))</f>
        <v xml:space="preserve"> </v>
      </c>
      <c r="C149" t="str">
        <f>INDEX('Mens All Events'!C$4:C$171,MATCH('Mens Ranks'!$A149,'Mens All Events'!$A$4:$A$171,0))</f>
        <v>Ottawa University</v>
      </c>
      <c r="D149">
        <f>INDEX('Mens All Events'!D$4:D$171,MATCH('Mens Ranks'!$A149,'Mens All Events'!$A$4:$A$171,0))</f>
        <v>0</v>
      </c>
      <c r="E149">
        <f>INDEX('Mens All Events'!E$4:E$171,MATCH('Mens Ranks'!$A149,'Mens All Events'!$A$4:$A$171,0))</f>
        <v>0</v>
      </c>
      <c r="F149" t="e">
        <f>INDEX('Mens All Events'!F$4:F$171,MATCH('Mens Ranks'!$A149,'Mens All Events'!$A$4:$A$171,0))</f>
        <v>#DIV/0!</v>
      </c>
      <c r="G149">
        <f>INDEX('Mens All Events'!G$4:G$171,MATCH('Mens Ranks'!$A149,'Mens All Events'!$A$4:$A$171,0))</f>
        <v>0</v>
      </c>
      <c r="H149">
        <f>INDEX('Mens All Events'!H$4:H$171,MATCH('Mens Ranks'!$A149,'Mens All Events'!$A$4:$A$171,0))</f>
        <v>0</v>
      </c>
      <c r="I149">
        <f>INDEX('Mens All Events'!I$4:I$171,MATCH('Mens Ranks'!$A149,'Mens All Events'!$A$4:$A$171,0))</f>
        <v>0</v>
      </c>
      <c r="J149">
        <f>INDEX('Mens All Events'!J$4:J$171,MATCH('Mens Ranks'!$A149,'Mens All Events'!$A$4:$A$171,0))</f>
        <v>0</v>
      </c>
      <c r="K149">
        <f>INDEX('Mens All Events'!K$4:K$171,MATCH('Mens Ranks'!$A149,'Mens All Events'!$A$4:$A$171,0))</f>
        <v>0</v>
      </c>
      <c r="L149">
        <f>INDEX('Mens All Events'!L$4:L$171,MATCH('Mens Ranks'!$A149,'Mens All Events'!$A$4:$A$171,0))</f>
        <v>0</v>
      </c>
    </row>
    <row r="150" spans="1:12" ht="12.75">
      <c r="A150" s="123">
        <f t="shared" si="2"/>
        <v>147</v>
      </c>
      <c r="B150" t="str">
        <f ca="1">INDEX('Mens All Events'!B$4:B$171,MATCH('Mens Ranks'!$A150,'Mens All Events'!$A$4:$A$171,0))</f>
        <v xml:space="preserve"> </v>
      </c>
      <c r="C150" t="str">
        <f>INDEX('Mens All Events'!C$4:C$171,MATCH('Mens Ranks'!$A150,'Mens All Events'!$A$4:$A$171,0))</f>
        <v>Ottawa University</v>
      </c>
      <c r="D150">
        <f>INDEX('Mens All Events'!D$4:D$171,MATCH('Mens Ranks'!$A150,'Mens All Events'!$A$4:$A$171,0))</f>
        <v>0</v>
      </c>
      <c r="E150">
        <f>INDEX('Mens All Events'!E$4:E$171,MATCH('Mens Ranks'!$A150,'Mens All Events'!$A$4:$A$171,0))</f>
        <v>0</v>
      </c>
      <c r="F150" t="e">
        <f>INDEX('Mens All Events'!F$4:F$171,MATCH('Mens Ranks'!$A150,'Mens All Events'!$A$4:$A$171,0))</f>
        <v>#DIV/0!</v>
      </c>
      <c r="G150">
        <f>INDEX('Mens All Events'!G$4:G$171,MATCH('Mens Ranks'!$A150,'Mens All Events'!$A$4:$A$171,0))</f>
        <v>0</v>
      </c>
      <c r="H150">
        <f>INDEX('Mens All Events'!H$4:H$171,MATCH('Mens Ranks'!$A150,'Mens All Events'!$A$4:$A$171,0))</f>
        <v>0</v>
      </c>
      <c r="I150">
        <f>INDEX('Mens All Events'!I$4:I$171,MATCH('Mens Ranks'!$A150,'Mens All Events'!$A$4:$A$171,0))</f>
        <v>0</v>
      </c>
      <c r="J150">
        <f>INDEX('Mens All Events'!J$4:J$171,MATCH('Mens Ranks'!$A150,'Mens All Events'!$A$4:$A$171,0))</f>
        <v>0</v>
      </c>
      <c r="K150">
        <f>INDEX('Mens All Events'!K$4:K$171,MATCH('Mens Ranks'!$A150,'Mens All Events'!$A$4:$A$171,0))</f>
        <v>0</v>
      </c>
      <c r="L150">
        <f>INDEX('Mens All Events'!L$4:L$171,MATCH('Mens Ranks'!$A150,'Mens All Events'!$A$4:$A$171,0))</f>
        <v>0</v>
      </c>
    </row>
    <row r="151" spans="1:12" ht="12.75">
      <c r="A151" s="123">
        <f t="shared" si="2"/>
        <v>148</v>
      </c>
      <c r="B151" t="str">
        <f ca="1">INDEX('Mens All Events'!B$4:B$171,MATCH('Mens Ranks'!$A151,'Mens All Events'!$A$4:$A$171,0))</f>
        <v xml:space="preserve"> </v>
      </c>
      <c r="C151" t="str">
        <f>INDEX('Mens All Events'!C$4:C$171,MATCH('Mens Ranks'!$A151,'Mens All Events'!$A$4:$A$171,0))</f>
        <v>Ottawa University</v>
      </c>
      <c r="D151">
        <f>INDEX('Mens All Events'!D$4:D$171,MATCH('Mens Ranks'!$A151,'Mens All Events'!$A$4:$A$171,0))</f>
        <v>0</v>
      </c>
      <c r="E151">
        <f>INDEX('Mens All Events'!E$4:E$171,MATCH('Mens Ranks'!$A151,'Mens All Events'!$A$4:$A$171,0))</f>
        <v>0</v>
      </c>
      <c r="F151" t="e">
        <f>INDEX('Mens All Events'!F$4:F$171,MATCH('Mens Ranks'!$A151,'Mens All Events'!$A$4:$A$171,0))</f>
        <v>#DIV/0!</v>
      </c>
      <c r="G151">
        <f>INDEX('Mens All Events'!G$4:G$171,MATCH('Mens Ranks'!$A151,'Mens All Events'!$A$4:$A$171,0))</f>
        <v>0</v>
      </c>
      <c r="H151">
        <f>INDEX('Mens All Events'!H$4:H$171,MATCH('Mens Ranks'!$A151,'Mens All Events'!$A$4:$A$171,0))</f>
        <v>0</v>
      </c>
      <c r="I151">
        <f>INDEX('Mens All Events'!I$4:I$171,MATCH('Mens Ranks'!$A151,'Mens All Events'!$A$4:$A$171,0))</f>
        <v>0</v>
      </c>
      <c r="J151">
        <f>INDEX('Mens All Events'!J$4:J$171,MATCH('Mens Ranks'!$A151,'Mens All Events'!$A$4:$A$171,0))</f>
        <v>0</v>
      </c>
      <c r="K151">
        <f>INDEX('Mens All Events'!K$4:K$171,MATCH('Mens Ranks'!$A151,'Mens All Events'!$A$4:$A$171,0))</f>
        <v>0</v>
      </c>
      <c r="L151">
        <f>INDEX('Mens All Events'!L$4:L$171,MATCH('Mens Ranks'!$A151,'Mens All Events'!$A$4:$A$171,0))</f>
        <v>0</v>
      </c>
    </row>
    <row r="152" spans="1:12" ht="12.75">
      <c r="A152" s="123">
        <f t="shared" si="2"/>
        <v>149</v>
      </c>
      <c r="B152" t="str">
        <f ca="1">INDEX('Mens All Events'!B$4:B$171,MATCH('Mens Ranks'!$A152,'Mens All Events'!$A$4:$A$171,0))</f>
        <v xml:space="preserve"> </v>
      </c>
      <c r="C152" t="str">
        <f>INDEX('Mens All Events'!C$4:C$171,MATCH('Mens Ranks'!$A152,'Mens All Events'!$A$4:$A$171,0))</f>
        <v>Morningside College JV</v>
      </c>
      <c r="D152">
        <f>INDEX('Mens All Events'!D$4:D$171,MATCH('Mens Ranks'!$A152,'Mens All Events'!$A$4:$A$171,0))</f>
        <v>0</v>
      </c>
      <c r="E152">
        <f>INDEX('Mens All Events'!E$4:E$171,MATCH('Mens Ranks'!$A152,'Mens All Events'!$A$4:$A$171,0))</f>
        <v>0</v>
      </c>
      <c r="F152" t="e">
        <f>INDEX('Mens All Events'!F$4:F$171,MATCH('Mens Ranks'!$A152,'Mens All Events'!$A$4:$A$171,0))</f>
        <v>#DIV/0!</v>
      </c>
      <c r="G152">
        <f>INDEX('Mens All Events'!G$4:G$171,MATCH('Mens Ranks'!$A152,'Mens All Events'!$A$4:$A$171,0))</f>
        <v>0</v>
      </c>
      <c r="H152">
        <f>INDEX('Mens All Events'!H$4:H$171,MATCH('Mens Ranks'!$A152,'Mens All Events'!$A$4:$A$171,0))</f>
        <v>0</v>
      </c>
      <c r="I152">
        <f>INDEX('Mens All Events'!I$4:I$171,MATCH('Mens Ranks'!$A152,'Mens All Events'!$A$4:$A$171,0))</f>
        <v>0</v>
      </c>
      <c r="J152">
        <f>INDEX('Mens All Events'!J$4:J$171,MATCH('Mens Ranks'!$A152,'Mens All Events'!$A$4:$A$171,0))</f>
        <v>0</v>
      </c>
      <c r="K152">
        <f>INDEX('Mens All Events'!K$4:K$171,MATCH('Mens Ranks'!$A152,'Mens All Events'!$A$4:$A$171,0))</f>
        <v>0</v>
      </c>
      <c r="L152">
        <f>INDEX('Mens All Events'!L$4:L$171,MATCH('Mens Ranks'!$A152,'Mens All Events'!$A$4:$A$171,0))</f>
        <v>0</v>
      </c>
    </row>
    <row r="153" spans="1:12" ht="12.75">
      <c r="A153" s="123">
        <f t="shared" si="2"/>
        <v>150</v>
      </c>
      <c r="B153" t="str">
        <f ca="1">INDEX('Mens All Events'!B$4:B$171,MATCH('Mens Ranks'!$A153,'Mens All Events'!$A$4:$A$171,0))</f>
        <v xml:space="preserve"> </v>
      </c>
      <c r="C153" t="str">
        <f>INDEX('Mens All Events'!C$4:C$171,MATCH('Mens Ranks'!$A153,'Mens All Events'!$A$4:$A$171,0))</f>
        <v>Morningside College JV</v>
      </c>
      <c r="D153">
        <f>INDEX('Mens All Events'!D$4:D$171,MATCH('Mens Ranks'!$A153,'Mens All Events'!$A$4:$A$171,0))</f>
        <v>0</v>
      </c>
      <c r="E153">
        <f>INDEX('Mens All Events'!E$4:E$171,MATCH('Mens Ranks'!$A153,'Mens All Events'!$A$4:$A$171,0))</f>
        <v>0</v>
      </c>
      <c r="F153" t="e">
        <f>INDEX('Mens All Events'!F$4:F$171,MATCH('Mens Ranks'!$A153,'Mens All Events'!$A$4:$A$171,0))</f>
        <v>#DIV/0!</v>
      </c>
      <c r="G153">
        <f>INDEX('Mens All Events'!G$4:G$171,MATCH('Mens Ranks'!$A153,'Mens All Events'!$A$4:$A$171,0))</f>
        <v>0</v>
      </c>
      <c r="H153">
        <f>INDEX('Mens All Events'!H$4:H$171,MATCH('Mens Ranks'!$A153,'Mens All Events'!$A$4:$A$171,0))</f>
        <v>0</v>
      </c>
      <c r="I153">
        <f>INDEX('Mens All Events'!I$4:I$171,MATCH('Mens Ranks'!$A153,'Mens All Events'!$A$4:$A$171,0))</f>
        <v>0</v>
      </c>
      <c r="J153">
        <f>INDEX('Mens All Events'!J$4:J$171,MATCH('Mens Ranks'!$A153,'Mens All Events'!$A$4:$A$171,0))</f>
        <v>0</v>
      </c>
      <c r="K153">
        <f>INDEX('Mens All Events'!K$4:K$171,MATCH('Mens Ranks'!$A153,'Mens All Events'!$A$4:$A$171,0))</f>
        <v>0</v>
      </c>
      <c r="L153">
        <f>INDEX('Mens All Events'!L$4:L$171,MATCH('Mens Ranks'!$A153,'Mens All Events'!$A$4:$A$171,0))</f>
        <v>0</v>
      </c>
    </row>
    <row r="154" spans="1:12" ht="12.75">
      <c r="A154" s="123">
        <f t="shared" si="2"/>
        <v>151</v>
      </c>
      <c r="B154" t="str">
        <f ca="1">INDEX('Mens All Events'!B$4:B$171,MATCH('Mens Ranks'!$A154,'Mens All Events'!$A$4:$A$171,0))</f>
        <v xml:space="preserve"> </v>
      </c>
      <c r="C154" t="str">
        <f>INDEX('Mens All Events'!C$4:C$171,MATCH('Mens Ranks'!$A154,'Mens All Events'!$A$4:$A$171,0))</f>
        <v>Ottawa University JV</v>
      </c>
      <c r="D154">
        <f>INDEX('Mens All Events'!D$4:D$171,MATCH('Mens Ranks'!$A154,'Mens All Events'!$A$4:$A$171,0))</f>
        <v>0</v>
      </c>
      <c r="E154">
        <f>INDEX('Mens All Events'!E$4:E$171,MATCH('Mens Ranks'!$A154,'Mens All Events'!$A$4:$A$171,0))</f>
        <v>0</v>
      </c>
      <c r="F154" t="e">
        <f>INDEX('Mens All Events'!F$4:F$171,MATCH('Mens Ranks'!$A154,'Mens All Events'!$A$4:$A$171,0))</f>
        <v>#DIV/0!</v>
      </c>
      <c r="G154">
        <f>INDEX('Mens All Events'!G$4:G$171,MATCH('Mens Ranks'!$A154,'Mens All Events'!$A$4:$A$171,0))</f>
        <v>0</v>
      </c>
      <c r="H154">
        <f>INDEX('Mens All Events'!H$4:H$171,MATCH('Mens Ranks'!$A154,'Mens All Events'!$A$4:$A$171,0))</f>
        <v>0</v>
      </c>
      <c r="I154">
        <f>INDEX('Mens All Events'!I$4:I$171,MATCH('Mens Ranks'!$A154,'Mens All Events'!$A$4:$A$171,0))</f>
        <v>0</v>
      </c>
      <c r="J154">
        <f>INDEX('Mens All Events'!J$4:J$171,MATCH('Mens Ranks'!$A154,'Mens All Events'!$A$4:$A$171,0))</f>
        <v>0</v>
      </c>
      <c r="K154">
        <f>INDEX('Mens All Events'!K$4:K$171,MATCH('Mens Ranks'!$A154,'Mens All Events'!$A$4:$A$171,0))</f>
        <v>0</v>
      </c>
      <c r="L154">
        <f>INDEX('Mens All Events'!L$4:L$171,MATCH('Mens Ranks'!$A154,'Mens All Events'!$A$4:$A$171,0))</f>
        <v>0</v>
      </c>
    </row>
    <row r="155" spans="1:12" ht="12.75">
      <c r="A155" s="123">
        <f t="shared" si="2"/>
        <v>152</v>
      </c>
      <c r="B155" t="str">
        <f ca="1">INDEX('Mens All Events'!B$4:B$171,MATCH('Mens Ranks'!$A155,'Mens All Events'!$A$4:$A$171,0))</f>
        <v xml:space="preserve"> </v>
      </c>
      <c r="C155" t="str">
        <f>INDEX('Mens All Events'!C$4:C$171,MATCH('Mens Ranks'!$A155,'Mens All Events'!$A$4:$A$171,0))</f>
        <v>Ottawa University JV</v>
      </c>
      <c r="D155">
        <f>INDEX('Mens All Events'!D$4:D$171,MATCH('Mens Ranks'!$A155,'Mens All Events'!$A$4:$A$171,0))</f>
        <v>0</v>
      </c>
      <c r="E155">
        <f>INDEX('Mens All Events'!E$4:E$171,MATCH('Mens Ranks'!$A155,'Mens All Events'!$A$4:$A$171,0))</f>
        <v>0</v>
      </c>
      <c r="F155" t="e">
        <f>INDEX('Mens All Events'!F$4:F$171,MATCH('Mens Ranks'!$A155,'Mens All Events'!$A$4:$A$171,0))</f>
        <v>#DIV/0!</v>
      </c>
      <c r="G155">
        <f>INDEX('Mens All Events'!G$4:G$171,MATCH('Mens Ranks'!$A155,'Mens All Events'!$A$4:$A$171,0))</f>
        <v>0</v>
      </c>
      <c r="H155">
        <f>INDEX('Mens All Events'!H$4:H$171,MATCH('Mens Ranks'!$A155,'Mens All Events'!$A$4:$A$171,0))</f>
        <v>0</v>
      </c>
      <c r="I155">
        <f>INDEX('Mens All Events'!I$4:I$171,MATCH('Mens Ranks'!$A155,'Mens All Events'!$A$4:$A$171,0))</f>
        <v>0</v>
      </c>
      <c r="J155">
        <f>INDEX('Mens All Events'!J$4:J$171,MATCH('Mens Ranks'!$A155,'Mens All Events'!$A$4:$A$171,0))</f>
        <v>0</v>
      </c>
      <c r="K155">
        <f>INDEX('Mens All Events'!K$4:K$171,MATCH('Mens Ranks'!$A155,'Mens All Events'!$A$4:$A$171,0))</f>
        <v>0</v>
      </c>
      <c r="L155">
        <f>INDEX('Mens All Events'!L$4:L$171,MATCH('Mens Ranks'!$A155,'Mens All Events'!$A$4:$A$171,0))</f>
        <v>0</v>
      </c>
    </row>
    <row r="156" spans="1:12" ht="12.75">
      <c r="A156" s="123">
        <f t="shared" si="2"/>
        <v>153</v>
      </c>
      <c r="B156" t="str">
        <f ca="1">INDEX('Mens All Events'!B$4:B$171,MATCH('Mens Ranks'!$A156,'Mens All Events'!$A$4:$A$171,0))</f>
        <v xml:space="preserve"> </v>
      </c>
      <c r="C156" t="str">
        <f>INDEX('Mens All Events'!C$4:C$171,MATCH('Mens Ranks'!$A156,'Mens All Events'!$A$4:$A$171,0))</f>
        <v>Ottawa University JV</v>
      </c>
      <c r="D156">
        <f>INDEX('Mens All Events'!D$4:D$171,MATCH('Mens Ranks'!$A156,'Mens All Events'!$A$4:$A$171,0))</f>
        <v>0</v>
      </c>
      <c r="E156">
        <f>INDEX('Mens All Events'!E$4:E$171,MATCH('Mens Ranks'!$A156,'Mens All Events'!$A$4:$A$171,0))</f>
        <v>0</v>
      </c>
      <c r="F156" t="e">
        <f>INDEX('Mens All Events'!F$4:F$171,MATCH('Mens Ranks'!$A156,'Mens All Events'!$A$4:$A$171,0))</f>
        <v>#DIV/0!</v>
      </c>
      <c r="G156">
        <f>INDEX('Mens All Events'!G$4:G$171,MATCH('Mens Ranks'!$A156,'Mens All Events'!$A$4:$A$171,0))</f>
        <v>0</v>
      </c>
      <c r="H156">
        <f>INDEX('Mens All Events'!H$4:H$171,MATCH('Mens Ranks'!$A156,'Mens All Events'!$A$4:$A$171,0))</f>
        <v>0</v>
      </c>
      <c r="I156">
        <f>INDEX('Mens All Events'!I$4:I$171,MATCH('Mens Ranks'!$A156,'Mens All Events'!$A$4:$A$171,0))</f>
        <v>0</v>
      </c>
      <c r="J156">
        <f>INDEX('Mens All Events'!J$4:J$171,MATCH('Mens Ranks'!$A156,'Mens All Events'!$A$4:$A$171,0))</f>
        <v>0</v>
      </c>
      <c r="K156">
        <f>INDEX('Mens All Events'!K$4:K$171,MATCH('Mens Ranks'!$A156,'Mens All Events'!$A$4:$A$171,0))</f>
        <v>0</v>
      </c>
      <c r="L156">
        <f>INDEX('Mens All Events'!L$4:L$171,MATCH('Mens Ranks'!$A156,'Mens All Events'!$A$4:$A$171,0))</f>
        <v>0</v>
      </c>
    </row>
    <row r="157" spans="1:12" ht="12.75">
      <c r="A157" s="123">
        <f t="shared" si="2"/>
        <v>154</v>
      </c>
      <c r="B157" t="str">
        <f ca="1">INDEX('Mens All Events'!B$4:B$171,MATCH('Mens Ranks'!$A157,'Mens All Events'!$A$4:$A$171,0))</f>
        <v>Carter Mitchell</v>
      </c>
      <c r="C157" t="str">
        <f>INDEX('Mens All Events'!C$4:C$171,MATCH('Mens Ranks'!$A157,'Mens All Events'!$A$4:$A$171,0))</f>
        <v>University of Central Missouri</v>
      </c>
      <c r="D157">
        <f>INDEX('Mens All Events'!D$4:D$171,MATCH('Mens Ranks'!$A157,'Mens All Events'!$A$4:$A$171,0))</f>
        <v>0</v>
      </c>
      <c r="E157">
        <f>INDEX('Mens All Events'!E$4:E$171,MATCH('Mens Ranks'!$A157,'Mens All Events'!$A$4:$A$171,0))</f>
        <v>0</v>
      </c>
      <c r="F157" t="e">
        <f>INDEX('Mens All Events'!F$4:F$171,MATCH('Mens Ranks'!$A157,'Mens All Events'!$A$4:$A$171,0))</f>
        <v>#DIV/0!</v>
      </c>
      <c r="G157">
        <f>INDEX('Mens All Events'!G$4:G$171,MATCH('Mens Ranks'!$A157,'Mens All Events'!$A$4:$A$171,0))</f>
        <v>0</v>
      </c>
      <c r="H157">
        <f>INDEX('Mens All Events'!H$4:H$171,MATCH('Mens Ranks'!$A157,'Mens All Events'!$A$4:$A$171,0))</f>
        <v>0</v>
      </c>
      <c r="I157">
        <f>INDEX('Mens All Events'!I$4:I$171,MATCH('Mens Ranks'!$A157,'Mens All Events'!$A$4:$A$171,0))</f>
        <v>0</v>
      </c>
      <c r="J157">
        <f>INDEX('Mens All Events'!J$4:J$171,MATCH('Mens Ranks'!$A157,'Mens All Events'!$A$4:$A$171,0))</f>
        <v>0</v>
      </c>
      <c r="K157">
        <f>INDEX('Mens All Events'!K$4:K$171,MATCH('Mens Ranks'!$A157,'Mens All Events'!$A$4:$A$171,0))</f>
        <v>0</v>
      </c>
      <c r="L157">
        <f>INDEX('Mens All Events'!L$4:L$171,MATCH('Mens Ranks'!$A157,'Mens All Events'!$A$4:$A$171,0))</f>
        <v>0</v>
      </c>
    </row>
    <row r="158" spans="1:12" ht="12.75">
      <c r="A158" s="123">
        <f t="shared" si="2"/>
        <v>155</v>
      </c>
      <c r="B158" t="str">
        <f ca="1">INDEX('Mens All Events'!B$4:B$171,MATCH('Mens Ranks'!$A158,'Mens All Events'!$A$4:$A$171,0))</f>
        <v xml:space="preserve"> </v>
      </c>
      <c r="C158" t="str">
        <f>INDEX('Mens All Events'!C$4:C$171,MATCH('Mens Ranks'!$A158,'Mens All Events'!$A$4:$A$171,0))</f>
        <v>University of Central Missouri</v>
      </c>
      <c r="D158">
        <f>INDEX('Mens All Events'!D$4:D$171,MATCH('Mens Ranks'!$A158,'Mens All Events'!$A$4:$A$171,0))</f>
        <v>0</v>
      </c>
      <c r="E158">
        <f>INDEX('Mens All Events'!E$4:E$171,MATCH('Mens Ranks'!$A158,'Mens All Events'!$A$4:$A$171,0))</f>
        <v>0</v>
      </c>
      <c r="F158" t="e">
        <f>INDEX('Mens All Events'!F$4:F$171,MATCH('Mens Ranks'!$A158,'Mens All Events'!$A$4:$A$171,0))</f>
        <v>#DIV/0!</v>
      </c>
      <c r="G158">
        <f>INDEX('Mens All Events'!G$4:G$171,MATCH('Mens Ranks'!$A158,'Mens All Events'!$A$4:$A$171,0))</f>
        <v>0</v>
      </c>
      <c r="H158">
        <f>INDEX('Mens All Events'!H$4:H$171,MATCH('Mens Ranks'!$A158,'Mens All Events'!$A$4:$A$171,0))</f>
        <v>0</v>
      </c>
      <c r="I158">
        <f>INDEX('Mens All Events'!I$4:I$171,MATCH('Mens Ranks'!$A158,'Mens All Events'!$A$4:$A$171,0))</f>
        <v>0</v>
      </c>
      <c r="J158">
        <f>INDEX('Mens All Events'!J$4:J$171,MATCH('Mens Ranks'!$A158,'Mens All Events'!$A$4:$A$171,0))</f>
        <v>0</v>
      </c>
      <c r="K158">
        <f>INDEX('Mens All Events'!K$4:K$171,MATCH('Mens Ranks'!$A158,'Mens All Events'!$A$4:$A$171,0))</f>
        <v>0</v>
      </c>
      <c r="L158">
        <f>INDEX('Mens All Events'!L$4:L$171,MATCH('Mens Ranks'!$A158,'Mens All Events'!$A$4:$A$171,0))</f>
        <v>0</v>
      </c>
    </row>
    <row r="159" spans="1:12" ht="12.75">
      <c r="A159" s="123">
        <f t="shared" si="2"/>
        <v>156</v>
      </c>
      <c r="B159" t="str">
        <f ca="1">INDEX('Mens All Events'!B$4:B$171,MATCH('Mens Ranks'!$A159,'Mens All Events'!$A$4:$A$171,0))</f>
        <v>Richard Blue V</v>
      </c>
      <c r="C159" t="str">
        <f>INDEX('Mens All Events'!C$4:C$171,MATCH('Mens Ranks'!$A159,'Mens All Events'!$A$4:$A$171,0))</f>
        <v>University of Nebraska</v>
      </c>
      <c r="D159">
        <f>INDEX('Mens All Events'!D$4:D$171,MATCH('Mens Ranks'!$A159,'Mens All Events'!$A$4:$A$171,0))</f>
        <v>0</v>
      </c>
      <c r="E159">
        <f>INDEX('Mens All Events'!E$4:E$171,MATCH('Mens Ranks'!$A159,'Mens All Events'!$A$4:$A$171,0))</f>
        <v>0</v>
      </c>
      <c r="F159" t="e">
        <f>INDEX('Mens All Events'!F$4:F$171,MATCH('Mens Ranks'!$A159,'Mens All Events'!$A$4:$A$171,0))</f>
        <v>#DIV/0!</v>
      </c>
      <c r="G159">
        <f>INDEX('Mens All Events'!G$4:G$171,MATCH('Mens Ranks'!$A159,'Mens All Events'!$A$4:$A$171,0))</f>
        <v>0</v>
      </c>
      <c r="H159">
        <f>INDEX('Mens All Events'!H$4:H$171,MATCH('Mens Ranks'!$A159,'Mens All Events'!$A$4:$A$171,0))</f>
        <v>0</v>
      </c>
      <c r="I159">
        <f>INDEX('Mens All Events'!I$4:I$171,MATCH('Mens Ranks'!$A159,'Mens All Events'!$A$4:$A$171,0))</f>
        <v>0</v>
      </c>
      <c r="J159">
        <f>INDEX('Mens All Events'!J$4:J$171,MATCH('Mens Ranks'!$A159,'Mens All Events'!$A$4:$A$171,0))</f>
        <v>0</v>
      </c>
      <c r="K159">
        <f>INDEX('Mens All Events'!K$4:K$171,MATCH('Mens Ranks'!$A159,'Mens All Events'!$A$4:$A$171,0))</f>
        <v>0</v>
      </c>
      <c r="L159">
        <f>INDEX('Mens All Events'!L$4:L$171,MATCH('Mens Ranks'!$A159,'Mens All Events'!$A$4:$A$171,0))</f>
        <v>0</v>
      </c>
    </row>
    <row r="160" spans="1:12" ht="12.75">
      <c r="A160" s="123">
        <f t="shared" si="2"/>
        <v>157</v>
      </c>
      <c r="B160" t="str">
        <f ca="1">INDEX('Mens All Events'!B$4:B$171,MATCH('Mens Ranks'!$A160,'Mens All Events'!$A$4:$A$171,0))</f>
        <v>Benjamin Vanness</v>
      </c>
      <c r="C160" t="str">
        <f>INDEX('Mens All Events'!C$4:C$171,MATCH('Mens Ranks'!$A160,'Mens All Events'!$A$4:$A$171,0))</f>
        <v>University of Nebraska</v>
      </c>
      <c r="D160">
        <f>INDEX('Mens All Events'!D$4:D$171,MATCH('Mens Ranks'!$A160,'Mens All Events'!$A$4:$A$171,0))</f>
        <v>0</v>
      </c>
      <c r="E160">
        <f>INDEX('Mens All Events'!E$4:E$171,MATCH('Mens Ranks'!$A160,'Mens All Events'!$A$4:$A$171,0))</f>
        <v>0</v>
      </c>
      <c r="F160" t="e">
        <f>INDEX('Mens All Events'!F$4:F$171,MATCH('Mens Ranks'!$A160,'Mens All Events'!$A$4:$A$171,0))</f>
        <v>#DIV/0!</v>
      </c>
      <c r="G160">
        <f>INDEX('Mens All Events'!G$4:G$171,MATCH('Mens Ranks'!$A160,'Mens All Events'!$A$4:$A$171,0))</f>
        <v>0</v>
      </c>
      <c r="H160">
        <f>INDEX('Mens All Events'!H$4:H$171,MATCH('Mens Ranks'!$A160,'Mens All Events'!$A$4:$A$171,0))</f>
        <v>0</v>
      </c>
      <c r="I160">
        <f>INDEX('Mens All Events'!I$4:I$171,MATCH('Mens Ranks'!$A160,'Mens All Events'!$A$4:$A$171,0))</f>
        <v>0</v>
      </c>
      <c r="J160">
        <f>INDEX('Mens All Events'!J$4:J$171,MATCH('Mens Ranks'!$A160,'Mens All Events'!$A$4:$A$171,0))</f>
        <v>0</v>
      </c>
      <c r="K160">
        <f>INDEX('Mens All Events'!K$4:K$171,MATCH('Mens Ranks'!$A160,'Mens All Events'!$A$4:$A$171,0))</f>
        <v>0</v>
      </c>
      <c r="L160">
        <f>INDEX('Mens All Events'!L$4:L$171,MATCH('Mens Ranks'!$A160,'Mens All Events'!$A$4:$A$171,0))</f>
        <v>0</v>
      </c>
    </row>
    <row r="161" spans="1:12" ht="12.75">
      <c r="A161" s="123">
        <f>A160+1</f>
        <v>158</v>
      </c>
      <c r="B161" t="str">
        <f ca="1">INDEX('Mens All Events'!B$4:B$171,MATCH('Mens Ranks'!$A161,'Mens All Events'!$A$4:$A$171,0))</f>
        <v xml:space="preserve"> </v>
      </c>
      <c r="C161" t="str">
        <f>INDEX('Mens All Events'!C$4:C$171,MATCH('Mens Ranks'!$A161,'Mens All Events'!$A$4:$A$171,0))</f>
        <v>University of Nebraska</v>
      </c>
      <c r="D161">
        <f>INDEX('Mens All Events'!D$4:D$171,MATCH('Mens Ranks'!$A161,'Mens All Events'!$A$4:$A$171,0))</f>
        <v>0</v>
      </c>
      <c r="E161">
        <f>INDEX('Mens All Events'!E$4:E$171,MATCH('Mens Ranks'!$A161,'Mens All Events'!$A$4:$A$171,0))</f>
        <v>0</v>
      </c>
      <c r="F161" t="e">
        <f>INDEX('Mens All Events'!F$4:F$171,MATCH('Mens Ranks'!$A161,'Mens All Events'!$A$4:$A$171,0))</f>
        <v>#DIV/0!</v>
      </c>
      <c r="G161">
        <f>INDEX('Mens All Events'!G$4:G$171,MATCH('Mens Ranks'!$A161,'Mens All Events'!$A$4:$A$171,0))</f>
        <v>0</v>
      </c>
      <c r="H161">
        <f>INDEX('Mens All Events'!H$4:H$171,MATCH('Mens Ranks'!$A161,'Mens All Events'!$A$4:$A$171,0))</f>
        <v>0</v>
      </c>
      <c r="I161">
        <f>INDEX('Mens All Events'!I$4:I$171,MATCH('Mens Ranks'!$A161,'Mens All Events'!$A$4:$A$171,0))</f>
        <v>0</v>
      </c>
      <c r="J161">
        <f>INDEX('Mens All Events'!J$4:J$171,MATCH('Mens Ranks'!$A161,'Mens All Events'!$A$4:$A$171,0))</f>
        <v>0</v>
      </c>
      <c r="K161">
        <f>INDEX('Mens All Events'!K$4:K$171,MATCH('Mens Ranks'!$A161,'Mens All Events'!$A$4:$A$171,0))</f>
        <v>0</v>
      </c>
      <c r="L161">
        <f>INDEX('Mens All Events'!L$4:L$171,MATCH('Mens Ranks'!$A161,'Mens All Events'!$A$4:$A$171,0))</f>
        <v>0</v>
      </c>
    </row>
    <row r="162" spans="1:12" ht="12.75">
      <c r="A162" s="123">
        <f aca="true" t="shared" si="3" ref="A162:A163">A161+1</f>
        <v>159</v>
      </c>
      <c r="B162" t="str">
        <f ca="1">INDEX('Mens All Events'!B$4:B$171,MATCH('Mens Ranks'!$A162,'Mens All Events'!$A$4:$A$171,0))</f>
        <v xml:space="preserve"> </v>
      </c>
      <c r="C162" t="str">
        <f>INDEX('Mens All Events'!C$4:C$171,MATCH('Mens Ranks'!$A162,'Mens All Events'!$A$4:$A$171,0))</f>
        <v>University of Nebraska JV</v>
      </c>
      <c r="D162">
        <f>INDEX('Mens All Events'!D$4:D$171,MATCH('Mens Ranks'!$A162,'Mens All Events'!$A$4:$A$171,0))</f>
        <v>0</v>
      </c>
      <c r="E162">
        <f>INDEX('Mens All Events'!E$4:E$171,MATCH('Mens Ranks'!$A162,'Mens All Events'!$A$4:$A$171,0))</f>
        <v>0</v>
      </c>
      <c r="F162" t="e">
        <f>INDEX('Mens All Events'!F$4:F$171,MATCH('Mens Ranks'!$A162,'Mens All Events'!$A$4:$A$171,0))</f>
        <v>#DIV/0!</v>
      </c>
      <c r="G162">
        <f>INDEX('Mens All Events'!G$4:G$171,MATCH('Mens Ranks'!$A162,'Mens All Events'!$A$4:$A$171,0))</f>
        <v>0</v>
      </c>
      <c r="H162">
        <f>INDEX('Mens All Events'!H$4:H$171,MATCH('Mens Ranks'!$A162,'Mens All Events'!$A$4:$A$171,0))</f>
        <v>0</v>
      </c>
      <c r="I162">
        <f>INDEX('Mens All Events'!I$4:I$171,MATCH('Mens Ranks'!$A162,'Mens All Events'!$A$4:$A$171,0))</f>
        <v>0</v>
      </c>
      <c r="J162">
        <f>INDEX('Mens All Events'!J$4:J$171,MATCH('Mens Ranks'!$A162,'Mens All Events'!$A$4:$A$171,0))</f>
        <v>0</v>
      </c>
      <c r="K162">
        <f>INDEX('Mens All Events'!K$4:K$171,MATCH('Mens Ranks'!$A162,'Mens All Events'!$A$4:$A$171,0))</f>
        <v>0</v>
      </c>
      <c r="L162">
        <f>INDEX('Mens All Events'!L$4:L$171,MATCH('Mens Ranks'!$A162,'Mens All Events'!$A$4:$A$171,0))</f>
        <v>0</v>
      </c>
    </row>
    <row r="163" spans="1:12" ht="12.75">
      <c r="A163" s="123">
        <f t="shared" si="3"/>
        <v>160</v>
      </c>
      <c r="B163" t="str">
        <f ca="1">INDEX('Mens All Events'!B$4:B$171,MATCH('Mens Ranks'!$A163,'Mens All Events'!$A$4:$A$171,0))</f>
        <v xml:space="preserve"> </v>
      </c>
      <c r="C163" t="str">
        <f>INDEX('Mens All Events'!C$4:C$171,MATCH('Mens Ranks'!$A163,'Mens All Events'!$A$4:$A$171,0))</f>
        <v>University of Nebraska JV</v>
      </c>
      <c r="D163">
        <f>INDEX('Mens All Events'!D$4:D$171,MATCH('Mens Ranks'!$A163,'Mens All Events'!$A$4:$A$171,0))</f>
        <v>0</v>
      </c>
      <c r="E163">
        <f>INDEX('Mens All Events'!E$4:E$171,MATCH('Mens Ranks'!$A163,'Mens All Events'!$A$4:$A$171,0))</f>
        <v>0</v>
      </c>
      <c r="F163" t="e">
        <f>INDEX('Mens All Events'!F$4:F$171,MATCH('Mens Ranks'!$A163,'Mens All Events'!$A$4:$A$171,0))</f>
        <v>#DIV/0!</v>
      </c>
      <c r="G163">
        <f>INDEX('Mens All Events'!G$4:G$171,MATCH('Mens Ranks'!$A163,'Mens All Events'!$A$4:$A$171,0))</f>
        <v>0</v>
      </c>
      <c r="H163">
        <f>INDEX('Mens All Events'!H$4:H$171,MATCH('Mens Ranks'!$A163,'Mens All Events'!$A$4:$A$171,0))</f>
        <v>0</v>
      </c>
      <c r="I163">
        <f>INDEX('Mens All Events'!I$4:I$171,MATCH('Mens Ranks'!$A163,'Mens All Events'!$A$4:$A$171,0))</f>
        <v>0</v>
      </c>
      <c r="J163">
        <f>INDEX('Mens All Events'!J$4:J$171,MATCH('Mens Ranks'!$A163,'Mens All Events'!$A$4:$A$171,0))</f>
        <v>0</v>
      </c>
      <c r="K163">
        <f>INDEX('Mens All Events'!K$4:K$171,MATCH('Mens Ranks'!$A163,'Mens All Events'!$A$4:$A$171,0))</f>
        <v>0</v>
      </c>
      <c r="L163">
        <f>INDEX('Mens All Events'!L$4:L$171,MATCH('Mens Ranks'!$A163,'Mens All Events'!$A$4:$A$171,0))</f>
        <v>0</v>
      </c>
    </row>
  </sheetData>
  <printOptions/>
  <pageMargins left="0.25" right="0.25" top="0.5" bottom="0.5" header="0.3" footer="0.3"/>
  <pageSetup fitToHeight="0" fitToWidth="1" horizontalDpi="600" verticalDpi="6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workbookViewId="0" topLeftCell="A93">
      <selection activeCell="L33" sqref="L33"/>
    </sheetView>
  </sheetViews>
  <sheetFormatPr defaultColWidth="9.140625" defaultRowHeight="12.75"/>
  <cols>
    <col min="1" max="1" width="8.421875" style="132" bestFit="1" customWidth="1"/>
    <col min="2" max="2" width="23.28125" style="5" bestFit="1" customWidth="1"/>
    <col min="3" max="3" width="26.421875" style="3" bestFit="1" customWidth="1"/>
    <col min="4" max="4" width="11.140625" style="0" bestFit="1" customWidth="1"/>
    <col min="5" max="5" width="8.00390625" style="0" bestFit="1" customWidth="1"/>
    <col min="6" max="6" width="9.421875" style="1" bestFit="1" customWidth="1"/>
    <col min="7" max="7" width="6.140625" style="0" bestFit="1" customWidth="1"/>
    <col min="8" max="11" width="5.57421875" style="0" bestFit="1" customWidth="1"/>
    <col min="12" max="12" width="5.421875" style="0" bestFit="1" customWidth="1"/>
    <col min="13" max="16" width="6.421875" style="0" customWidth="1"/>
    <col min="21" max="21" width="1.1484375" style="0" customWidth="1"/>
  </cols>
  <sheetData>
    <row r="1" spans="1:12" ht="13.5" customHeight="1">
      <c r="A1" s="127" t="s">
        <v>15</v>
      </c>
      <c r="B1" s="17"/>
      <c r="C1" s="12"/>
      <c r="D1" s="12"/>
      <c r="E1" s="12"/>
      <c r="F1" s="18"/>
      <c r="G1" s="12"/>
      <c r="H1" s="12"/>
      <c r="I1" s="12"/>
      <c r="J1" s="12"/>
      <c r="K1" s="12"/>
      <c r="L1" s="12"/>
    </row>
    <row r="2" spans="1:12" ht="13.5" customHeight="1">
      <c r="A2" s="128"/>
      <c r="B2" s="17"/>
      <c r="C2" s="12"/>
      <c r="D2" s="12"/>
      <c r="E2" s="12"/>
      <c r="F2" s="18"/>
      <c r="G2" s="12"/>
      <c r="H2" s="12"/>
      <c r="I2" s="12"/>
      <c r="J2" s="12"/>
      <c r="K2" s="12"/>
      <c r="L2" s="12"/>
    </row>
    <row r="3" spans="1:12" s="4" customFormat="1" ht="13.5" customHeight="1">
      <c r="A3" s="129" t="s">
        <v>26</v>
      </c>
      <c r="B3" s="38" t="s">
        <v>0</v>
      </c>
      <c r="C3" s="37" t="s">
        <v>1</v>
      </c>
      <c r="D3" s="37" t="s">
        <v>2</v>
      </c>
      <c r="E3" s="37" t="s">
        <v>3</v>
      </c>
      <c r="F3" s="39" t="s">
        <v>4</v>
      </c>
      <c r="G3" s="37" t="s">
        <v>8</v>
      </c>
      <c r="H3" s="37" t="s">
        <v>9</v>
      </c>
      <c r="I3" s="37" t="s">
        <v>10</v>
      </c>
      <c r="J3" s="37" t="s">
        <v>11</v>
      </c>
      <c r="K3" s="37" t="s">
        <v>13</v>
      </c>
      <c r="L3" s="37" t="s">
        <v>12</v>
      </c>
    </row>
    <row r="4" spans="1:21" ht="13.5" customHeight="1">
      <c r="A4" s="130">
        <f>RANK(U4,$U$4:$U$186,0)+COUNTIF(U$3:U3,U4)</f>
        <v>10</v>
      </c>
      <c r="B4" s="28" t="str">
        <f ca="1">IF(INDEX(Setup!$H$2:$AO$42,(Setup!$F$52)+1,Setup!$E$52)&gt;0,INDEX(Setup!$H$2:$AO$42,(Setup!$F$52)+1,Setup!$E$52)," ")</f>
        <v>Megan Rue</v>
      </c>
      <c r="C4" s="114" t="str">
        <f>INDEX(Setup!$B$30:$B$69,MATCH('Womens All Events'!T4,Setup!$A$30:$A$69,0))</f>
        <v>Central Oklahoma</v>
      </c>
      <c r="D4" s="13">
        <f aca="true" t="shared" si="0" ref="D4:D48">SUM(G4:L4)</f>
        <v>1115</v>
      </c>
      <c r="E4" s="13">
        <f aca="true" t="shared" si="1" ref="E4:E67">COUNT(G4:L4)</f>
        <v>6</v>
      </c>
      <c r="F4" s="14">
        <f aca="true" t="shared" si="2" ref="F4:F67">AVERAGE(G4:L4)</f>
        <v>185.83333333333334</v>
      </c>
      <c r="G4" s="13">
        <v>166</v>
      </c>
      <c r="H4" s="13">
        <v>154</v>
      </c>
      <c r="I4" s="13">
        <v>211</v>
      </c>
      <c r="J4" s="13">
        <v>169</v>
      </c>
      <c r="K4" s="13">
        <v>212</v>
      </c>
      <c r="L4" s="13">
        <v>203</v>
      </c>
      <c r="M4">
        <f>SUM(G4:G11)</f>
        <v>815</v>
      </c>
      <c r="N4">
        <f aca="true" t="shared" si="3" ref="N4:R4">SUM(H4:H11)</f>
        <v>851</v>
      </c>
      <c r="O4">
        <f t="shared" si="3"/>
        <v>831</v>
      </c>
      <c r="P4">
        <f t="shared" si="3"/>
        <v>865</v>
      </c>
      <c r="Q4">
        <f t="shared" si="3"/>
        <v>912</v>
      </c>
      <c r="R4">
        <f t="shared" si="3"/>
        <v>762</v>
      </c>
      <c r="S4" s="120">
        <f>SUM(M4:R4)</f>
        <v>5036</v>
      </c>
      <c r="T4">
        <v>23</v>
      </c>
      <c r="U4" s="116">
        <f>IF(D4&gt;0,CONCATENATE(D4,LARGE(G4:L4,1))*0.001,0)</f>
        <v>1115.212</v>
      </c>
    </row>
    <row r="5" spans="1:21" ht="13.5" customHeight="1">
      <c r="A5" s="130">
        <f>RANK(U5,$U$4:$U$186,0)+COUNTIF(U$3:U4,U5)</f>
        <v>35</v>
      </c>
      <c r="B5" s="28" t="str">
        <f ca="1">IF(INDEX(Setup!$H$2:$AO$42,(Setup!$F$52)+2,Setup!$E$52)&gt;0,INDEX(Setup!$H$2:$AO$42,(Setup!$F$52)+2,Setup!$E$52)," ")</f>
        <v>Cortney Schartz</v>
      </c>
      <c r="C5" s="114" t="str">
        <f>C4</f>
        <v>Central Oklahoma</v>
      </c>
      <c r="D5" s="13">
        <f t="shared" si="0"/>
        <v>980</v>
      </c>
      <c r="E5" s="13">
        <f t="shared" si="1"/>
        <v>6</v>
      </c>
      <c r="F5" s="14">
        <f t="shared" si="2"/>
        <v>163.33333333333334</v>
      </c>
      <c r="G5" s="13">
        <v>178</v>
      </c>
      <c r="H5" s="13">
        <v>167</v>
      </c>
      <c r="I5" s="13">
        <v>179</v>
      </c>
      <c r="J5" s="13">
        <v>192</v>
      </c>
      <c r="K5" s="13">
        <v>157</v>
      </c>
      <c r="L5" s="13">
        <v>107</v>
      </c>
      <c r="U5" s="116">
        <f aca="true" t="shared" si="4" ref="U5:U68">IF(D5&gt;0,CONCATENATE(D5,LARGE(G5:L5,1))*0.001,0)</f>
        <v>980.192</v>
      </c>
    </row>
    <row r="6" spans="1:21" ht="13.5" customHeight="1">
      <c r="A6" s="130">
        <f>RANK(U6,$U$4:$U$186,0)+COUNTIF(U$3:U5,U6)</f>
        <v>37</v>
      </c>
      <c r="B6" s="28" t="str">
        <f ca="1">IF(INDEX(Setup!$H$2:$AO$42,(Setup!$F$52)+3,Setup!$E$52)&gt;0,INDEX(Setup!$H$2:$AO$42,(Setup!$F$52)+3,Setup!$E$52)," ")</f>
        <v>Desiree Blanchette</v>
      </c>
      <c r="C6" s="114" t="str">
        <f aca="true" t="shared" si="5" ref="C6:C11">C5</f>
        <v>Central Oklahoma</v>
      </c>
      <c r="D6" s="13">
        <f t="shared" si="0"/>
        <v>977</v>
      </c>
      <c r="E6" s="13">
        <f t="shared" si="1"/>
        <v>6</v>
      </c>
      <c r="F6" s="14">
        <f t="shared" si="2"/>
        <v>162.83333333333334</v>
      </c>
      <c r="G6" s="12">
        <v>126</v>
      </c>
      <c r="H6" s="12">
        <v>172</v>
      </c>
      <c r="I6" s="12">
        <v>129</v>
      </c>
      <c r="J6" s="12">
        <v>202</v>
      </c>
      <c r="K6" s="12">
        <v>192</v>
      </c>
      <c r="L6" s="12">
        <v>156</v>
      </c>
      <c r="U6" s="116">
        <f t="shared" si="4"/>
        <v>977.202</v>
      </c>
    </row>
    <row r="7" spans="1:21" ht="13.5" customHeight="1">
      <c r="A7" s="130">
        <f>RANK(U7,$U$4:$U$186,0)+COUNTIF(U$3:U6,U7)</f>
        <v>44</v>
      </c>
      <c r="B7" s="28" t="str">
        <f ca="1">IF(INDEX(Setup!$H$2:$AO$42,(Setup!$F$52)+4,Setup!$E$52)&gt;0,INDEX(Setup!$H$2:$AO$42,(Setup!$F$52)+4,Setup!$E$52)," ")</f>
        <v>Lauren Bate</v>
      </c>
      <c r="C7" s="114" t="str">
        <f t="shared" si="5"/>
        <v>Central Oklahoma</v>
      </c>
      <c r="D7" s="13">
        <f t="shared" si="0"/>
        <v>954</v>
      </c>
      <c r="E7" s="13">
        <f t="shared" si="1"/>
        <v>6</v>
      </c>
      <c r="F7" s="14">
        <f t="shared" si="2"/>
        <v>159</v>
      </c>
      <c r="G7" s="13">
        <v>164</v>
      </c>
      <c r="H7" s="13">
        <v>155</v>
      </c>
      <c r="I7" s="13">
        <v>135</v>
      </c>
      <c r="J7" s="15">
        <v>161</v>
      </c>
      <c r="K7" s="15">
        <v>181</v>
      </c>
      <c r="L7" s="15">
        <v>158</v>
      </c>
      <c r="U7" s="116">
        <f t="shared" si="4"/>
        <v>954.181</v>
      </c>
    </row>
    <row r="8" spans="1:21" ht="13.5" customHeight="1">
      <c r="A8" s="130">
        <f>RANK(U8,$U$4:$U$186,0)+COUNTIF(U$3:U7,U8)</f>
        <v>88</v>
      </c>
      <c r="B8" s="28" t="str">
        <f ca="1">IF(INDEX(Setup!$H$2:$AO$42,(Setup!$F$52)+5,Setup!$E$52)&gt;0,INDEX(Setup!$H$2:$AO$42,(Setup!$F$52)+5,Setup!$E$52)," ")</f>
        <v>Shayla Wade</v>
      </c>
      <c r="C8" s="114" t="str">
        <f t="shared" si="5"/>
        <v>Central Oklahoma</v>
      </c>
      <c r="D8" s="13">
        <f t="shared" si="0"/>
        <v>0</v>
      </c>
      <c r="E8" s="13">
        <f t="shared" si="1"/>
        <v>0</v>
      </c>
      <c r="F8" s="14" t="e">
        <f t="shared" si="2"/>
        <v>#DIV/0!</v>
      </c>
      <c r="G8" s="13"/>
      <c r="H8" s="13"/>
      <c r="I8" s="13"/>
      <c r="J8" s="13"/>
      <c r="K8" s="13"/>
      <c r="L8" s="13"/>
      <c r="U8" s="116">
        <f t="shared" si="4"/>
        <v>0</v>
      </c>
    </row>
    <row r="9" spans="1:21" ht="13.5" customHeight="1">
      <c r="A9" s="130">
        <f>RANK(U9,$U$4:$U$186,0)+COUNTIF(U$3:U8,U9)</f>
        <v>89</v>
      </c>
      <c r="B9" s="28" t="str">
        <f ca="1">IF(INDEX(Setup!$H$2:$AO$42,(Setup!$F$52)+6,Setup!$E$52)&gt;0,INDEX(Setup!$H$2:$AO$42,(Setup!$F$52)+6,Setup!$E$52)," ")</f>
        <v>Morgan Pruitt</v>
      </c>
      <c r="C9" s="114" t="str">
        <f t="shared" si="5"/>
        <v>Central Oklahoma</v>
      </c>
      <c r="D9" s="13">
        <f t="shared" si="0"/>
        <v>0</v>
      </c>
      <c r="E9" s="13">
        <f t="shared" si="1"/>
        <v>0</v>
      </c>
      <c r="F9" s="14" t="e">
        <f t="shared" si="2"/>
        <v>#DIV/0!</v>
      </c>
      <c r="G9" s="13"/>
      <c r="H9" s="13"/>
      <c r="I9" s="13"/>
      <c r="J9" s="13"/>
      <c r="K9" s="13"/>
      <c r="L9" s="13"/>
      <c r="U9" s="116">
        <f t="shared" si="4"/>
        <v>0</v>
      </c>
    </row>
    <row r="10" spans="1:21" ht="13.5" customHeight="1">
      <c r="A10" s="130">
        <f>RANK(U10,$U$4:$U$186,0)+COUNTIF(U$3:U9,U10)</f>
        <v>31</v>
      </c>
      <c r="B10" s="28" t="str">
        <f ca="1">IF(INDEX(Setup!$H$2:$AO$42,(Setup!$F$52)+7,Setup!$E$52)&gt;0,INDEX(Setup!$H$2:$AO$42,(Setup!$F$52)+7,Setup!$E$52)," ")</f>
        <v>Magdalena Hignojos</v>
      </c>
      <c r="C10" s="114" t="str">
        <f t="shared" si="5"/>
        <v>Central Oklahoma</v>
      </c>
      <c r="D10" s="13">
        <f t="shared" si="0"/>
        <v>1010</v>
      </c>
      <c r="E10" s="13">
        <f t="shared" si="1"/>
        <v>6</v>
      </c>
      <c r="F10" s="14">
        <f t="shared" si="2"/>
        <v>168.33333333333334</v>
      </c>
      <c r="G10" s="13">
        <v>181</v>
      </c>
      <c r="H10" s="13">
        <v>203</v>
      </c>
      <c r="I10" s="13">
        <v>177</v>
      </c>
      <c r="J10" s="13">
        <v>141</v>
      </c>
      <c r="K10" s="13">
        <v>170</v>
      </c>
      <c r="L10" s="13">
        <v>138</v>
      </c>
      <c r="U10" s="116">
        <f t="shared" si="4"/>
        <v>1010.203</v>
      </c>
    </row>
    <row r="11" spans="1:21" ht="13.5" customHeight="1">
      <c r="A11" s="131">
        <f>RANK(U11,$U$4:$U$186,0)+COUNTIF(U$3:U10,U11)</f>
        <v>90</v>
      </c>
      <c r="B11" s="111" t="str">
        <f ca="1">IF(INDEX(Setup!$H$2:$AO$42,(Setup!$F$52)+8,Setup!$E$52)&gt;0,INDEX(Setup!$H$2:$AO$42,(Setup!$F$52)+8,Setup!$E$52)," ")</f>
        <v xml:space="preserve"> </v>
      </c>
      <c r="C11" s="115" t="str">
        <f t="shared" si="5"/>
        <v>Central Oklahoma</v>
      </c>
      <c r="D11" s="110">
        <f t="shared" si="0"/>
        <v>0</v>
      </c>
      <c r="E11" s="110">
        <f t="shared" si="1"/>
        <v>0</v>
      </c>
      <c r="F11" s="112" t="e">
        <f t="shared" si="2"/>
        <v>#DIV/0!</v>
      </c>
      <c r="G11" s="110"/>
      <c r="H11" s="110"/>
      <c r="I11" s="110"/>
      <c r="J11" s="110"/>
      <c r="K11" s="110"/>
      <c r="L11" s="110"/>
      <c r="M11" s="73"/>
      <c r="N11" s="73"/>
      <c r="O11" s="73"/>
      <c r="P11" s="73"/>
      <c r="Q11" s="73"/>
      <c r="R11" s="73"/>
      <c r="S11" s="121"/>
      <c r="T11" s="73"/>
      <c r="U11" s="116">
        <f t="shared" si="4"/>
        <v>0</v>
      </c>
    </row>
    <row r="12" spans="1:21" ht="13.5" customHeight="1">
      <c r="A12" s="130">
        <f>RANK(U12,$U$4:$U$186,0)+COUNTIF(U$3:U11,U12)</f>
        <v>39</v>
      </c>
      <c r="B12" s="28" t="str">
        <f ca="1">IF(INDEX(Setup!$H$2:$AO$42,(Setup!$F$53)+1,Setup!$E$53)&gt;0,INDEX(Setup!$H$2:$AO$42,(Setup!$F$53)+1,Setup!$E$53)," ")</f>
        <v>Cheyenne Roberts</v>
      </c>
      <c r="C12" s="114" t="str">
        <f>INDEX(Setup!$B$30:$B$69,MATCH('Womens All Events'!T12,Setup!$A$30:$A$69,0))</f>
        <v>Culver-Stockton College</v>
      </c>
      <c r="D12" s="13">
        <f t="shared" si="0"/>
        <v>973</v>
      </c>
      <c r="E12" s="13">
        <f t="shared" si="1"/>
        <v>6</v>
      </c>
      <c r="F12" s="14">
        <f t="shared" si="2"/>
        <v>162.16666666666666</v>
      </c>
      <c r="G12" s="13">
        <v>185</v>
      </c>
      <c r="H12" s="13">
        <v>124</v>
      </c>
      <c r="I12" s="13">
        <v>204</v>
      </c>
      <c r="J12" s="13">
        <v>157</v>
      </c>
      <c r="K12" s="13">
        <v>166</v>
      </c>
      <c r="L12" s="13">
        <v>137</v>
      </c>
      <c r="M12">
        <f>SUM(G12:G19)</f>
        <v>800</v>
      </c>
      <c r="N12">
        <f aca="true" t="shared" si="6" ref="N12">SUM(H12:H19)</f>
        <v>737</v>
      </c>
      <c r="O12">
        <f aca="true" t="shared" si="7" ref="O12">SUM(I12:I19)</f>
        <v>856</v>
      </c>
      <c r="P12">
        <f aca="true" t="shared" si="8" ref="P12">SUM(J12:J19)</f>
        <v>938</v>
      </c>
      <c r="Q12">
        <f aca="true" t="shared" si="9" ref="Q12">SUM(K12:K19)</f>
        <v>831</v>
      </c>
      <c r="R12">
        <f aca="true" t="shared" si="10" ref="R12">SUM(L12:L19)</f>
        <v>845</v>
      </c>
      <c r="S12" s="120">
        <f>SUM(M12:R12)</f>
        <v>5007</v>
      </c>
      <c r="T12" s="7">
        <v>24</v>
      </c>
      <c r="U12" s="116">
        <f t="shared" si="4"/>
        <v>973.2040000000001</v>
      </c>
    </row>
    <row r="13" spans="1:21" ht="13.5" customHeight="1">
      <c r="A13" s="130">
        <f>RANK(U13,$U$4:$U$186,0)+COUNTIF(U$3:U12,U13)</f>
        <v>43</v>
      </c>
      <c r="B13" s="28" t="str">
        <f ca="1">IF(INDEX(Setup!$H$2:$AO$42,(Setup!$F$53)+2,Setup!$E$53)&gt;0,INDEX(Setup!$H$2:$AO$42,(Setup!$F$53)+2,Setup!$E$53)," ")</f>
        <v>Jenna Wilson</v>
      </c>
      <c r="C13" s="114" t="str">
        <f>C12</f>
        <v>Culver-Stockton College</v>
      </c>
      <c r="D13" s="13">
        <f t="shared" si="0"/>
        <v>957</v>
      </c>
      <c r="E13" s="13">
        <f t="shared" si="1"/>
        <v>6</v>
      </c>
      <c r="F13" s="14">
        <f t="shared" si="2"/>
        <v>159.5</v>
      </c>
      <c r="G13" s="13">
        <v>131</v>
      </c>
      <c r="H13" s="13">
        <v>132</v>
      </c>
      <c r="I13" s="13">
        <v>183</v>
      </c>
      <c r="J13" s="13">
        <v>186</v>
      </c>
      <c r="K13" s="13">
        <v>177</v>
      </c>
      <c r="L13" s="13">
        <v>148</v>
      </c>
      <c r="T13" s="7"/>
      <c r="U13" s="116">
        <f t="shared" si="4"/>
        <v>957.186</v>
      </c>
    </row>
    <row r="14" spans="1:21" ht="13.5" customHeight="1">
      <c r="A14" s="130">
        <f>RANK(U14,$U$4:$U$186,0)+COUNTIF(U$3:U13,U14)</f>
        <v>38</v>
      </c>
      <c r="B14" s="28" t="str">
        <f ca="1">IF(INDEX(Setup!$H$2:$AO$42,(Setup!$F$53)+3,Setup!$E$53)&gt;0,INDEX(Setup!$H$2:$AO$42,(Setup!$F$53)+3,Setup!$E$53)," ")</f>
        <v>Samantha Moore</v>
      </c>
      <c r="C14" s="114" t="str">
        <f aca="true" t="shared" si="11" ref="C14:C19">C13</f>
        <v>Culver-Stockton College</v>
      </c>
      <c r="D14" s="13">
        <f t="shared" si="0"/>
        <v>977</v>
      </c>
      <c r="E14" s="13">
        <f t="shared" si="1"/>
        <v>6</v>
      </c>
      <c r="F14" s="14">
        <f t="shared" si="2"/>
        <v>162.83333333333334</v>
      </c>
      <c r="G14" s="13">
        <v>145</v>
      </c>
      <c r="H14" s="13">
        <v>198</v>
      </c>
      <c r="I14" s="13">
        <v>157</v>
      </c>
      <c r="J14" s="13">
        <v>156</v>
      </c>
      <c r="K14" s="13">
        <v>140</v>
      </c>
      <c r="L14" s="13">
        <v>181</v>
      </c>
      <c r="T14" s="7"/>
      <c r="U14" s="116">
        <f t="shared" si="4"/>
        <v>977.198</v>
      </c>
    </row>
    <row r="15" spans="1:21" ht="13.5" customHeight="1">
      <c r="A15" s="130">
        <f>RANK(U15,$U$4:$U$186,0)+COUNTIF(U$3:U14,U15)</f>
        <v>32</v>
      </c>
      <c r="B15" s="28" t="str">
        <f ca="1">IF(INDEX(Setup!$H$2:$AO$42,(Setup!$F$53)+4,Setup!$E$53)&gt;0,INDEX(Setup!$H$2:$AO$42,(Setup!$F$53)+4,Setup!$E$53)," ")</f>
        <v>Emily Blackden</v>
      </c>
      <c r="C15" s="114" t="str">
        <f t="shared" si="11"/>
        <v>Culver-Stockton College</v>
      </c>
      <c r="D15" s="13">
        <f t="shared" si="0"/>
        <v>1009</v>
      </c>
      <c r="E15" s="13">
        <f t="shared" si="1"/>
        <v>6</v>
      </c>
      <c r="F15" s="14">
        <f t="shared" si="2"/>
        <v>168.16666666666666</v>
      </c>
      <c r="G15" s="13">
        <v>178</v>
      </c>
      <c r="H15" s="13">
        <v>116</v>
      </c>
      <c r="I15" s="13">
        <v>162</v>
      </c>
      <c r="J15" s="13">
        <v>226</v>
      </c>
      <c r="K15" s="13">
        <v>174</v>
      </c>
      <c r="L15" s="13">
        <v>153</v>
      </c>
      <c r="U15" s="116">
        <f t="shared" si="4"/>
        <v>1009.226</v>
      </c>
    </row>
    <row r="16" spans="1:21" ht="13.5" customHeight="1">
      <c r="A16" s="130">
        <f>RANK(U16,$U$4:$U$186,0)+COUNTIF(U$3:U15,U16)</f>
        <v>17</v>
      </c>
      <c r="B16" s="28" t="str">
        <f ca="1">IF(INDEX(Setup!$H$2:$AO$42,(Setup!$F$53)+5,Setup!$E$53)&gt;0,INDEX(Setup!$H$2:$AO$42,(Setup!$F$53)+5,Setup!$E$53)," ")</f>
        <v>Cheyenne Bequette</v>
      </c>
      <c r="C16" s="114" t="str">
        <f t="shared" si="11"/>
        <v>Culver-Stockton College</v>
      </c>
      <c r="D16" s="13">
        <f t="shared" si="0"/>
        <v>1091</v>
      </c>
      <c r="E16" s="13">
        <f t="shared" si="1"/>
        <v>6</v>
      </c>
      <c r="F16" s="14">
        <f t="shared" si="2"/>
        <v>181.83333333333334</v>
      </c>
      <c r="G16" s="13">
        <v>161</v>
      </c>
      <c r="H16" s="13">
        <v>167</v>
      </c>
      <c r="I16" s="13">
        <v>150</v>
      </c>
      <c r="J16" s="13">
        <v>213</v>
      </c>
      <c r="K16" s="13">
        <v>174</v>
      </c>
      <c r="L16" s="13">
        <v>226</v>
      </c>
      <c r="U16" s="116">
        <f t="shared" si="4"/>
        <v>1091.226</v>
      </c>
    </row>
    <row r="17" spans="1:21" ht="13.5" customHeight="1">
      <c r="A17" s="130">
        <f>RANK(U17,$U$4:$U$186,0)+COUNTIF(U$3:U16,U17)</f>
        <v>91</v>
      </c>
      <c r="B17" s="28" t="str">
        <f ca="1">IF(INDEX(Setup!$H$2:$AO$42,(Setup!$F$53)+6,Setup!$E$53)&gt;0,INDEX(Setup!$H$2:$AO$42,(Setup!$F$53)+6,Setup!$E$53)," ")</f>
        <v xml:space="preserve"> </v>
      </c>
      <c r="C17" s="114" t="str">
        <f t="shared" si="11"/>
        <v>Culver-Stockton College</v>
      </c>
      <c r="D17" s="13">
        <f t="shared" si="0"/>
        <v>0</v>
      </c>
      <c r="E17" s="13">
        <f t="shared" si="1"/>
        <v>0</v>
      </c>
      <c r="F17" s="14" t="e">
        <f t="shared" si="2"/>
        <v>#DIV/0!</v>
      </c>
      <c r="G17" s="13"/>
      <c r="H17" s="13"/>
      <c r="I17" s="13"/>
      <c r="J17" s="13"/>
      <c r="K17" s="13"/>
      <c r="L17" s="13"/>
      <c r="U17" s="116">
        <f t="shared" si="4"/>
        <v>0</v>
      </c>
    </row>
    <row r="18" spans="1:21" ht="13.5" customHeight="1">
      <c r="A18" s="130">
        <f>RANK(U18,$U$4:$U$186,0)+COUNTIF(U$3:U17,U18)</f>
        <v>92</v>
      </c>
      <c r="B18" s="28" t="str">
        <f ca="1">IF(INDEX(Setup!$H$2:$AO$42,(Setup!$F$53)+7,Setup!$E$53)&gt;0,INDEX(Setup!$H$2:$AO$42,(Setup!$F$53)+7,Setup!$E$53)," ")</f>
        <v xml:space="preserve"> </v>
      </c>
      <c r="C18" s="114" t="str">
        <f t="shared" si="11"/>
        <v>Culver-Stockton College</v>
      </c>
      <c r="D18" s="13">
        <f t="shared" si="0"/>
        <v>0</v>
      </c>
      <c r="E18" s="13">
        <f t="shared" si="1"/>
        <v>0</v>
      </c>
      <c r="F18" s="14" t="e">
        <f t="shared" si="2"/>
        <v>#DIV/0!</v>
      </c>
      <c r="G18" s="13"/>
      <c r="H18" s="13"/>
      <c r="I18" s="13"/>
      <c r="J18" s="13"/>
      <c r="K18" s="13"/>
      <c r="L18" s="13"/>
      <c r="U18" s="116">
        <f t="shared" si="4"/>
        <v>0</v>
      </c>
    </row>
    <row r="19" spans="1:21" ht="13.5" customHeight="1">
      <c r="A19" s="131">
        <f>RANK(U19,$U$4:$U$186,0)+COUNTIF(U$3:U18,U19)</f>
        <v>93</v>
      </c>
      <c r="B19" s="111" t="str">
        <f ca="1">IF(INDEX(Setup!$H$2:$AO$42,(Setup!$F$53)+8,Setup!$E$53)&gt;0,INDEX(Setup!$H$2:$AO$42,(Setup!$F$53)+8,Setup!$E$53)," ")</f>
        <v xml:space="preserve"> </v>
      </c>
      <c r="C19" s="115" t="str">
        <f t="shared" si="11"/>
        <v>Culver-Stockton College</v>
      </c>
      <c r="D19" s="110">
        <f t="shared" si="0"/>
        <v>0</v>
      </c>
      <c r="E19" s="110">
        <f t="shared" si="1"/>
        <v>0</v>
      </c>
      <c r="F19" s="112" t="e">
        <f t="shared" si="2"/>
        <v>#DIV/0!</v>
      </c>
      <c r="G19" s="110"/>
      <c r="H19" s="110"/>
      <c r="I19" s="110"/>
      <c r="J19" s="110"/>
      <c r="K19" s="110"/>
      <c r="L19" s="110"/>
      <c r="M19" s="73"/>
      <c r="N19" s="73"/>
      <c r="O19" s="73"/>
      <c r="P19" s="73"/>
      <c r="Q19" s="73"/>
      <c r="R19" s="73"/>
      <c r="S19" s="121"/>
      <c r="T19" s="73"/>
      <c r="U19" s="116">
        <f t="shared" si="4"/>
        <v>0</v>
      </c>
    </row>
    <row r="20" spans="1:21" ht="13.5" customHeight="1">
      <c r="A20" s="130">
        <f>RANK(U20,$U$4:$U$186,0)+COUNTIF(U$3:U19,U20)</f>
        <v>19</v>
      </c>
      <c r="B20" s="28" t="str">
        <f ca="1">IF(INDEX(Setup!$H$2:$AO$42,(Setup!$F$54)+1,Setup!$E$54)&gt;0,INDEX(Setup!$H$2:$AO$42,(Setup!$F$54)+1,Setup!$E$54)," ")</f>
        <v>Samantha Laird</v>
      </c>
      <c r="C20" s="114" t="str">
        <f>INDEX(Setup!$B$30:$B$69,MATCH('Womens All Events'!T20,Setup!$A$30:$A$69,0))</f>
        <v>Hastings College</v>
      </c>
      <c r="D20" s="13">
        <f t="shared" si="0"/>
        <v>1071</v>
      </c>
      <c r="E20" s="13">
        <f t="shared" si="1"/>
        <v>6</v>
      </c>
      <c r="F20" s="14">
        <f t="shared" si="2"/>
        <v>178.5</v>
      </c>
      <c r="G20" s="13">
        <v>197</v>
      </c>
      <c r="H20" s="13">
        <v>193</v>
      </c>
      <c r="I20" s="13">
        <v>173</v>
      </c>
      <c r="J20" s="13">
        <v>173</v>
      </c>
      <c r="K20" s="15">
        <v>182</v>
      </c>
      <c r="L20" s="15">
        <v>153</v>
      </c>
      <c r="M20">
        <f>SUM(G20:G27)</f>
        <v>817</v>
      </c>
      <c r="N20">
        <f aca="true" t="shared" si="12" ref="N20">SUM(H20:H27)</f>
        <v>901</v>
      </c>
      <c r="O20">
        <f aca="true" t="shared" si="13" ref="O20">SUM(I20:I27)</f>
        <v>853</v>
      </c>
      <c r="P20">
        <f aca="true" t="shared" si="14" ref="P20">SUM(J20:J27)</f>
        <v>886</v>
      </c>
      <c r="Q20">
        <f aca="true" t="shared" si="15" ref="Q20">SUM(K20:K27)</f>
        <v>962</v>
      </c>
      <c r="R20">
        <f aca="true" t="shared" si="16" ref="R20">SUM(L20:L27)</f>
        <v>858</v>
      </c>
      <c r="S20" s="120">
        <f>SUM(M20:R20)</f>
        <v>5277</v>
      </c>
      <c r="T20">
        <v>25</v>
      </c>
      <c r="U20" s="116">
        <f t="shared" si="4"/>
        <v>1071.1970000000001</v>
      </c>
    </row>
    <row r="21" spans="1:21" ht="13.5" customHeight="1">
      <c r="A21" s="130">
        <f>RANK(U21,$U$4:$U$186,0)+COUNTIF(U$3:U20,U21)</f>
        <v>29</v>
      </c>
      <c r="B21" s="28" t="str">
        <f ca="1">IF(INDEX(Setup!$H$2:$AO$42,(Setup!$F$54)+2,Setup!$E$54)&gt;0,INDEX(Setup!$H$2:$AO$42,(Setup!$F$54)+2,Setup!$E$54)," ")</f>
        <v>Brenna Tripp</v>
      </c>
      <c r="C21" s="114" t="str">
        <f>C20</f>
        <v>Hastings College</v>
      </c>
      <c r="D21" s="13">
        <f aca="true" t="shared" si="17" ref="D21:D24">SUM(G21:L21)</f>
        <v>1019</v>
      </c>
      <c r="E21" s="13">
        <f t="shared" si="1"/>
        <v>6</v>
      </c>
      <c r="F21" s="14">
        <f t="shared" si="2"/>
        <v>169.83333333333334</v>
      </c>
      <c r="G21" s="13">
        <v>110</v>
      </c>
      <c r="H21" s="13">
        <v>195</v>
      </c>
      <c r="I21" s="13">
        <v>174</v>
      </c>
      <c r="J21" s="13">
        <v>188</v>
      </c>
      <c r="K21" s="15">
        <v>215</v>
      </c>
      <c r="L21" s="15">
        <v>137</v>
      </c>
      <c r="U21" s="116">
        <f t="shared" si="4"/>
        <v>1019.215</v>
      </c>
    </row>
    <row r="22" spans="1:21" ht="13.5" customHeight="1">
      <c r="A22" s="130">
        <f>RANK(U22,$U$4:$U$186,0)+COUNTIF(U$3:U21,U22)</f>
        <v>51</v>
      </c>
      <c r="B22" s="28" t="str">
        <f ca="1">IF(INDEX(Setup!$H$2:$AO$42,(Setup!$F$54)+3,Setup!$E$54)&gt;0,INDEX(Setup!$H$2:$AO$42,(Setup!$F$54)+3,Setup!$E$54)," ")</f>
        <v>Sierra Johnson</v>
      </c>
      <c r="C22" s="114" t="str">
        <f aca="true" t="shared" si="18" ref="C22:C27">C21</f>
        <v>Hastings College</v>
      </c>
      <c r="D22" s="13">
        <f t="shared" si="17"/>
        <v>903</v>
      </c>
      <c r="E22" s="13">
        <f t="shared" si="1"/>
        <v>5</v>
      </c>
      <c r="F22" s="14">
        <f t="shared" si="2"/>
        <v>180.6</v>
      </c>
      <c r="G22" s="13">
        <v>167</v>
      </c>
      <c r="H22" s="13">
        <v>152</v>
      </c>
      <c r="I22" s="13"/>
      <c r="J22" s="13">
        <v>193</v>
      </c>
      <c r="K22" s="15">
        <v>198</v>
      </c>
      <c r="L22" s="15">
        <v>193</v>
      </c>
      <c r="U22" s="116">
        <f t="shared" si="4"/>
        <v>903.198</v>
      </c>
    </row>
    <row r="23" spans="1:21" ht="13.5" customHeight="1">
      <c r="A23" s="130">
        <f>RANK(U23,$U$4:$U$186,0)+COUNTIF(U$3:U22,U23)</f>
        <v>68</v>
      </c>
      <c r="B23" s="28" t="str">
        <f ca="1">IF(INDEX(Setup!$H$2:$AO$42,(Setup!$F$54)+4,Setup!$E$54)&gt;0,INDEX(Setup!$H$2:$AO$42,(Setup!$F$54)+4,Setup!$E$54)," ")</f>
        <v>Bailey Zeleny</v>
      </c>
      <c r="C23" s="114" t="str">
        <f t="shared" si="18"/>
        <v>Hastings College</v>
      </c>
      <c r="D23" s="13">
        <f t="shared" si="17"/>
        <v>705</v>
      </c>
      <c r="E23" s="13">
        <f t="shared" si="1"/>
        <v>4</v>
      </c>
      <c r="F23" s="14">
        <f t="shared" si="2"/>
        <v>176.25</v>
      </c>
      <c r="G23" s="13">
        <v>155</v>
      </c>
      <c r="H23" s="13"/>
      <c r="I23" s="13">
        <v>162</v>
      </c>
      <c r="J23" s="13"/>
      <c r="K23" s="15">
        <v>195</v>
      </c>
      <c r="L23" s="15">
        <v>193</v>
      </c>
      <c r="U23" s="116">
        <f t="shared" si="4"/>
        <v>705.195</v>
      </c>
    </row>
    <row r="24" spans="1:21" ht="13.5" customHeight="1">
      <c r="A24" s="130">
        <f>RANK(U24,$U$4:$U$186,0)+COUNTIF(U$3:U23,U24)</f>
        <v>66</v>
      </c>
      <c r="B24" s="28" t="str">
        <f ca="1">IF(INDEX(Setup!$H$2:$AO$42,(Setup!$F$54)+5,Setup!$E$54)&gt;0,INDEX(Setup!$H$2:$AO$42,(Setup!$F$54)+5,Setup!$E$54)," ")</f>
        <v>Sarah Rodabaugh</v>
      </c>
      <c r="C24" s="114" t="str">
        <f t="shared" si="18"/>
        <v>Hastings College</v>
      </c>
      <c r="D24" s="13">
        <f t="shared" si="17"/>
        <v>732</v>
      </c>
      <c r="E24" s="13">
        <f t="shared" si="1"/>
        <v>4</v>
      </c>
      <c r="F24" s="14">
        <f t="shared" si="2"/>
        <v>183</v>
      </c>
      <c r="G24" s="13">
        <v>188</v>
      </c>
      <c r="H24" s="13">
        <v>158</v>
      </c>
      <c r="I24" s="13">
        <v>222</v>
      </c>
      <c r="J24" s="13">
        <v>164</v>
      </c>
      <c r="K24" s="15"/>
      <c r="L24" s="15"/>
      <c r="U24" s="116">
        <f t="shared" si="4"/>
        <v>732.222</v>
      </c>
    </row>
    <row r="25" spans="1:21" ht="13.5" customHeight="1">
      <c r="A25" s="130">
        <f>RANK(U25,$U$4:$U$186,0)+COUNTIF(U$3:U24,U25)</f>
        <v>59</v>
      </c>
      <c r="B25" s="28" t="str">
        <f ca="1">IF(INDEX(Setup!$H$2:$AO$42,(Setup!$F$54)+6,Setup!$E$54)&gt;0,INDEX(Setup!$H$2:$AO$42,(Setup!$F$54)+6,Setup!$E$54)," ")</f>
        <v>Amanda Tyra</v>
      </c>
      <c r="C25" s="114" t="str">
        <f t="shared" si="18"/>
        <v>Hastings College</v>
      </c>
      <c r="D25" s="13">
        <f t="shared" si="0"/>
        <v>847</v>
      </c>
      <c r="E25" s="13">
        <f t="shared" si="1"/>
        <v>5</v>
      </c>
      <c r="F25" s="14">
        <f t="shared" si="2"/>
        <v>169.4</v>
      </c>
      <c r="G25" s="13"/>
      <c r="H25" s="13">
        <v>203</v>
      </c>
      <c r="I25" s="13">
        <v>122</v>
      </c>
      <c r="J25" s="13">
        <v>168</v>
      </c>
      <c r="K25" s="13">
        <v>172</v>
      </c>
      <c r="L25" s="13">
        <v>182</v>
      </c>
      <c r="U25" s="116">
        <f t="shared" si="4"/>
        <v>847.203</v>
      </c>
    </row>
    <row r="26" spans="1:21" ht="13.5" customHeight="1">
      <c r="A26" s="130">
        <f>RANK(U26,$U$4:$U$186,0)+COUNTIF(U$3:U25,U26)</f>
        <v>94</v>
      </c>
      <c r="B26" s="28" t="str">
        <f ca="1">IF(INDEX(Setup!$H$2:$AO$42,(Setup!$F$54)+7,Setup!$E$54)&gt;0,INDEX(Setup!$H$2:$AO$42,(Setup!$F$54)+7,Setup!$E$54)," ")</f>
        <v xml:space="preserve"> </v>
      </c>
      <c r="C26" s="114" t="str">
        <f t="shared" si="18"/>
        <v>Hastings College</v>
      </c>
      <c r="D26" s="15">
        <f t="shared" si="0"/>
        <v>0</v>
      </c>
      <c r="E26" s="15">
        <f t="shared" si="1"/>
        <v>0</v>
      </c>
      <c r="F26" s="31" t="e">
        <f t="shared" si="2"/>
        <v>#DIV/0!</v>
      </c>
      <c r="G26" s="13"/>
      <c r="H26" s="13"/>
      <c r="I26" s="13"/>
      <c r="J26" s="13"/>
      <c r="K26" s="13"/>
      <c r="L26" s="13"/>
      <c r="U26" s="116">
        <f t="shared" si="4"/>
        <v>0</v>
      </c>
    </row>
    <row r="27" spans="1:21" ht="13.5" customHeight="1">
      <c r="A27" s="131">
        <f>RANK(U27,$U$4:$U$186,0)+COUNTIF(U$3:U26,U27)</f>
        <v>95</v>
      </c>
      <c r="B27" s="111" t="str">
        <f ca="1">IF(INDEX(Setup!$H$2:$AO$42,(Setup!$F$54)+8,Setup!$E$54)&gt;0,INDEX(Setup!$H$2:$AO$42,(Setup!$F$54)+8,Setup!$E$54)," ")</f>
        <v xml:space="preserve"> </v>
      </c>
      <c r="C27" s="115" t="str">
        <f t="shared" si="18"/>
        <v>Hastings College</v>
      </c>
      <c r="D27" s="110">
        <f t="shared" si="0"/>
        <v>0</v>
      </c>
      <c r="E27" s="110">
        <f t="shared" si="1"/>
        <v>0</v>
      </c>
      <c r="F27" s="112" t="e">
        <f t="shared" si="2"/>
        <v>#DIV/0!</v>
      </c>
      <c r="G27" s="110"/>
      <c r="H27" s="110"/>
      <c r="I27" s="110"/>
      <c r="J27" s="110"/>
      <c r="K27" s="110"/>
      <c r="L27" s="110"/>
      <c r="M27" s="73"/>
      <c r="N27" s="73"/>
      <c r="O27" s="73"/>
      <c r="P27" s="73"/>
      <c r="Q27" s="73"/>
      <c r="R27" s="73"/>
      <c r="S27" s="121"/>
      <c r="T27" s="73"/>
      <c r="U27" s="116">
        <f t="shared" si="4"/>
        <v>0</v>
      </c>
    </row>
    <row r="28" spans="1:21" ht="14.25">
      <c r="A28" s="130">
        <f>RANK(U28,$U$4:$U$186,0)+COUNTIF(U$3:U27,U28)</f>
        <v>58</v>
      </c>
      <c r="B28" s="28" t="str">
        <f ca="1">IF(INDEX(Setup!$H$2:$AO$42,(Setup!$F$55)+1,Setup!$E$55)&gt;0,INDEX(Setup!$H$2:$AO$42,(Setup!$F$55)+1,Setup!$E$55)," ")</f>
        <v>Julianna Hollman</v>
      </c>
      <c r="C28" s="114" t="str">
        <f>INDEX(Setup!$B$30:$B$69,MATCH('Womens All Events'!T28,Setup!$A$30:$A$69,0))</f>
        <v>Culver-Stockton College JV</v>
      </c>
      <c r="D28" s="13">
        <f t="shared" si="0"/>
        <v>849</v>
      </c>
      <c r="E28" s="13">
        <f t="shared" si="1"/>
        <v>6</v>
      </c>
      <c r="F28" s="14">
        <f t="shared" si="2"/>
        <v>141.5</v>
      </c>
      <c r="G28" s="13">
        <v>129</v>
      </c>
      <c r="H28" s="13">
        <v>156</v>
      </c>
      <c r="I28" s="13">
        <v>153</v>
      </c>
      <c r="J28" s="13">
        <v>147</v>
      </c>
      <c r="K28" s="13">
        <v>102</v>
      </c>
      <c r="L28" s="13">
        <v>162</v>
      </c>
      <c r="M28">
        <f>SUM(G28:G35)</f>
        <v>591</v>
      </c>
      <c r="N28">
        <f aca="true" t="shared" si="19" ref="N28">SUM(H28:H35)</f>
        <v>728</v>
      </c>
      <c r="O28">
        <f aca="true" t="shared" si="20" ref="O28">SUM(I28:I35)</f>
        <v>696</v>
      </c>
      <c r="P28">
        <f aca="true" t="shared" si="21" ref="P28">SUM(J28:J35)</f>
        <v>646</v>
      </c>
      <c r="Q28">
        <f aca="true" t="shared" si="22" ref="Q28">SUM(K28:K35)</f>
        <v>630</v>
      </c>
      <c r="R28">
        <f aca="true" t="shared" si="23" ref="R28">SUM(L28:L35)</f>
        <v>695</v>
      </c>
      <c r="S28" s="120">
        <f>SUM(M28:R28)</f>
        <v>3986</v>
      </c>
      <c r="T28">
        <v>26</v>
      </c>
      <c r="U28" s="116">
        <f t="shared" si="4"/>
        <v>849.162</v>
      </c>
    </row>
    <row r="29" spans="1:21" ht="14.25">
      <c r="A29" s="130">
        <f>RANK(U29,$U$4:$U$186,0)+COUNTIF(U$3:U28,U29)</f>
        <v>69</v>
      </c>
      <c r="B29" s="28" t="str">
        <f ca="1">IF(INDEX(Setup!$H$2:$AO$42,(Setup!$F$55)+2,Setup!$E$55)&gt;0,INDEX(Setup!$H$2:$AO$42,(Setup!$F$55)+2,Setup!$E$55)," ")</f>
        <v>Samantha Raveling</v>
      </c>
      <c r="C29" s="114" t="str">
        <f>C28</f>
        <v>Culver-Stockton College JV</v>
      </c>
      <c r="D29" s="13">
        <f t="shared" si="0"/>
        <v>679</v>
      </c>
      <c r="E29" s="13">
        <f t="shared" si="1"/>
        <v>6</v>
      </c>
      <c r="F29" s="14">
        <f t="shared" si="2"/>
        <v>113.16666666666667</v>
      </c>
      <c r="G29" s="13">
        <v>91</v>
      </c>
      <c r="H29" s="13">
        <v>144</v>
      </c>
      <c r="I29" s="13">
        <v>134</v>
      </c>
      <c r="J29" s="13">
        <v>95</v>
      </c>
      <c r="K29" s="13">
        <v>105</v>
      </c>
      <c r="L29" s="13">
        <v>110</v>
      </c>
      <c r="U29" s="116">
        <f t="shared" si="4"/>
        <v>679.144</v>
      </c>
    </row>
    <row r="30" spans="1:21" ht="14.25">
      <c r="A30" s="130">
        <f>RANK(U30,$U$4:$U$186,0)+COUNTIF(U$3:U29,U30)</f>
        <v>55</v>
      </c>
      <c r="B30" s="28" t="str">
        <f ca="1">IF(INDEX(Setup!$H$2:$AO$42,(Setup!$F$55)+3,Setup!$E$55)&gt;0,INDEX(Setup!$H$2:$AO$42,(Setup!$F$55)+3,Setup!$E$55)," ")</f>
        <v>Deena Baber</v>
      </c>
      <c r="C30" s="114" t="str">
        <f aca="true" t="shared" si="24" ref="C30:C35">C29</f>
        <v>Culver-Stockton College JV</v>
      </c>
      <c r="D30" s="13">
        <f t="shared" si="0"/>
        <v>871</v>
      </c>
      <c r="E30" s="13">
        <f t="shared" si="1"/>
        <v>6</v>
      </c>
      <c r="F30" s="14">
        <f t="shared" si="2"/>
        <v>145.16666666666666</v>
      </c>
      <c r="G30" s="13">
        <v>113</v>
      </c>
      <c r="H30" s="13">
        <v>168</v>
      </c>
      <c r="I30" s="13">
        <v>148</v>
      </c>
      <c r="J30" s="13">
        <v>127</v>
      </c>
      <c r="K30" s="13">
        <v>160</v>
      </c>
      <c r="L30" s="13">
        <v>155</v>
      </c>
      <c r="U30" s="116">
        <f t="shared" si="4"/>
        <v>871.168</v>
      </c>
    </row>
    <row r="31" spans="1:21" ht="14.25">
      <c r="A31" s="130">
        <f>RANK(U31,$U$4:$U$186,0)+COUNTIF(U$3:U30,U31)</f>
        <v>67</v>
      </c>
      <c r="B31" s="28" t="str">
        <f ca="1">IF(INDEX(Setup!$H$2:$AO$42,(Setup!$F$55)+4,Setup!$E$55)&gt;0,INDEX(Setup!$H$2:$AO$42,(Setup!$F$55)+4,Setup!$E$55)," ")</f>
        <v>Kristin Walch</v>
      </c>
      <c r="C31" s="114" t="str">
        <f t="shared" si="24"/>
        <v>Culver-Stockton College JV</v>
      </c>
      <c r="D31" s="13">
        <f aca="true" t="shared" si="25" ref="D31">SUM(G31:L31)</f>
        <v>724</v>
      </c>
      <c r="E31" s="13">
        <f t="shared" si="1"/>
        <v>6</v>
      </c>
      <c r="F31" s="14">
        <f t="shared" si="2"/>
        <v>120.66666666666667</v>
      </c>
      <c r="G31" s="13">
        <v>131</v>
      </c>
      <c r="H31" s="13">
        <v>102</v>
      </c>
      <c r="I31" s="13">
        <v>117</v>
      </c>
      <c r="J31" s="13">
        <v>111</v>
      </c>
      <c r="K31" s="13">
        <v>124</v>
      </c>
      <c r="L31" s="13">
        <v>139</v>
      </c>
      <c r="U31" s="116">
        <f t="shared" si="4"/>
        <v>724.139</v>
      </c>
    </row>
    <row r="32" spans="1:21" ht="14.25">
      <c r="A32" s="130">
        <f>RANK(U32,$U$4:$U$186,0)+COUNTIF(U$3:U31,U32)</f>
        <v>57</v>
      </c>
      <c r="B32" s="28" t="str">
        <f ca="1">IF(INDEX(Setup!$H$2:$AO$42,(Setup!$F$55)+5,Setup!$E$55)&gt;0,INDEX(Setup!$H$2:$AO$42,(Setup!$F$55)+5,Setup!$E$55)," ")</f>
        <v>Maddie Kirchner</v>
      </c>
      <c r="C32" s="114" t="str">
        <f t="shared" si="24"/>
        <v>Culver-Stockton College JV</v>
      </c>
      <c r="D32" s="13">
        <f t="shared" si="0"/>
        <v>863</v>
      </c>
      <c r="E32" s="13">
        <f t="shared" si="1"/>
        <v>6</v>
      </c>
      <c r="F32" s="14">
        <f t="shared" si="2"/>
        <v>143.83333333333334</v>
      </c>
      <c r="G32" s="13">
        <v>127</v>
      </c>
      <c r="H32" s="13">
        <v>158</v>
      </c>
      <c r="I32" s="13">
        <v>144</v>
      </c>
      <c r="J32" s="13">
        <v>166</v>
      </c>
      <c r="K32" s="13">
        <v>139</v>
      </c>
      <c r="L32" s="13">
        <v>129</v>
      </c>
      <c r="U32" s="116">
        <f t="shared" si="4"/>
        <v>863.166</v>
      </c>
    </row>
    <row r="33" spans="1:21" ht="14.25">
      <c r="A33" s="130">
        <f>RANK(U33,$U$4:$U$186,0)+COUNTIF(U$3:U32,U33)</f>
        <v>96</v>
      </c>
      <c r="B33" s="28" t="str">
        <f ca="1">IF(INDEX(Setup!$H$2:$AO$42,(Setup!$F$55)+6,Setup!$E$55)&gt;0,INDEX(Setup!$H$2:$AO$42,(Setup!$F$55)+6,Setup!$E$55)," ")</f>
        <v xml:space="preserve"> </v>
      </c>
      <c r="C33" s="114" t="str">
        <f t="shared" si="24"/>
        <v>Culver-Stockton College JV</v>
      </c>
      <c r="D33" s="13">
        <f t="shared" si="0"/>
        <v>0</v>
      </c>
      <c r="E33" s="13">
        <f t="shared" si="1"/>
        <v>0</v>
      </c>
      <c r="F33" s="14" t="e">
        <f t="shared" si="2"/>
        <v>#DIV/0!</v>
      </c>
      <c r="G33" s="13"/>
      <c r="H33" s="13"/>
      <c r="I33" s="13"/>
      <c r="J33" s="13"/>
      <c r="K33" s="13"/>
      <c r="L33" s="13"/>
      <c r="U33" s="116">
        <f t="shared" si="4"/>
        <v>0</v>
      </c>
    </row>
    <row r="34" spans="1:21" ht="14.25">
      <c r="A34" s="130">
        <f>RANK(U34,$U$4:$U$186,0)+COUNTIF(U$3:U33,U34)</f>
        <v>97</v>
      </c>
      <c r="B34" s="28" t="str">
        <f ca="1">IF(INDEX(Setup!$H$2:$AO$42,(Setup!$F$55)+7,Setup!$E$55)&gt;0,INDEX(Setup!$H$2:$AO$42,(Setup!$F$55)+7,Setup!$E$55)," ")</f>
        <v xml:space="preserve"> </v>
      </c>
      <c r="C34" s="114" t="str">
        <f t="shared" si="24"/>
        <v>Culver-Stockton College JV</v>
      </c>
      <c r="D34" s="13">
        <f t="shared" si="0"/>
        <v>0</v>
      </c>
      <c r="E34" s="13">
        <f t="shared" si="1"/>
        <v>0</v>
      </c>
      <c r="F34" s="14" t="e">
        <f t="shared" si="2"/>
        <v>#DIV/0!</v>
      </c>
      <c r="G34" s="13"/>
      <c r="H34" s="13"/>
      <c r="I34" s="13"/>
      <c r="J34" s="13"/>
      <c r="K34" s="13"/>
      <c r="L34" s="13"/>
      <c r="U34" s="116">
        <f t="shared" si="4"/>
        <v>0</v>
      </c>
    </row>
    <row r="35" spans="1:21" ht="14.25">
      <c r="A35" s="131">
        <f>RANK(U35,$U$4:$U$186,0)+COUNTIF(U$3:U34,U35)</f>
        <v>98</v>
      </c>
      <c r="B35" s="111" t="str">
        <f ca="1">IF(INDEX(Setup!$H$2:$AO$42,(Setup!$F$55)+8,Setup!$E$55)&gt;0,INDEX(Setup!$H$2:$AO$42,(Setup!$F$55)+8,Setup!$E$55)," ")</f>
        <v xml:space="preserve"> </v>
      </c>
      <c r="C35" s="115" t="str">
        <f t="shared" si="24"/>
        <v>Culver-Stockton College JV</v>
      </c>
      <c r="D35" s="110">
        <f t="shared" si="0"/>
        <v>0</v>
      </c>
      <c r="E35" s="110">
        <f t="shared" si="1"/>
        <v>0</v>
      </c>
      <c r="F35" s="112" t="e">
        <f t="shared" si="2"/>
        <v>#DIV/0!</v>
      </c>
      <c r="G35" s="110"/>
      <c r="H35" s="110"/>
      <c r="I35" s="110"/>
      <c r="J35" s="110"/>
      <c r="K35" s="110"/>
      <c r="L35" s="110"/>
      <c r="M35" s="73"/>
      <c r="N35" s="73"/>
      <c r="O35" s="73"/>
      <c r="P35" s="73"/>
      <c r="Q35" s="73"/>
      <c r="R35" s="73"/>
      <c r="S35" s="121"/>
      <c r="T35" s="73"/>
      <c r="U35" s="116">
        <f t="shared" si="4"/>
        <v>0</v>
      </c>
    </row>
    <row r="36" spans="1:21" ht="14.25">
      <c r="A36" s="130">
        <f>RANK(U36,$U$4:$U$186,0)+COUNTIF(U$3:U35,U36)</f>
        <v>36</v>
      </c>
      <c r="B36" s="28" t="str">
        <f ca="1">IF(INDEX(Setup!$H$2:$AO$42,(Setup!$F$56)+1,Setup!$E$56)&gt;0,INDEX(Setup!$H$2:$AO$42,(Setup!$F$56)+1,Setup!$E$56)," ")</f>
        <v>Myla Graae</v>
      </c>
      <c r="C36" s="114" t="str">
        <f>INDEX(Setup!$B$30:$B$69,MATCH('Womens All Events'!T36,Setup!$A$30:$A$69,0))</f>
        <v>Hastings College JV</v>
      </c>
      <c r="D36" s="13">
        <f t="shared" si="0"/>
        <v>978</v>
      </c>
      <c r="E36" s="13">
        <f t="shared" si="1"/>
        <v>6</v>
      </c>
      <c r="F36" s="14">
        <f t="shared" si="2"/>
        <v>163</v>
      </c>
      <c r="G36" s="13">
        <v>146</v>
      </c>
      <c r="H36" s="13">
        <v>153</v>
      </c>
      <c r="I36" s="13">
        <v>192</v>
      </c>
      <c r="J36" s="13">
        <v>145</v>
      </c>
      <c r="K36" s="13">
        <v>170</v>
      </c>
      <c r="L36" s="13">
        <v>172</v>
      </c>
      <c r="M36">
        <f>SUM(G36:G43)</f>
        <v>901</v>
      </c>
      <c r="N36">
        <f aca="true" t="shared" si="26" ref="N36">SUM(H36:H43)</f>
        <v>789</v>
      </c>
      <c r="O36">
        <f aca="true" t="shared" si="27" ref="O36">SUM(I36:I43)</f>
        <v>863</v>
      </c>
      <c r="P36">
        <f aca="true" t="shared" si="28" ref="P36">SUM(J36:J43)</f>
        <v>781</v>
      </c>
      <c r="Q36">
        <f aca="true" t="shared" si="29" ref="Q36">SUM(K36:K43)</f>
        <v>913</v>
      </c>
      <c r="R36">
        <f aca="true" t="shared" si="30" ref="R36">SUM(L36:L43)</f>
        <v>881</v>
      </c>
      <c r="S36" s="120">
        <f>SUM(M36:R36)</f>
        <v>5128</v>
      </c>
      <c r="T36">
        <v>27</v>
      </c>
      <c r="U36" s="116">
        <f t="shared" si="4"/>
        <v>978.192</v>
      </c>
    </row>
    <row r="37" spans="1:21" ht="14.25">
      <c r="A37" s="130">
        <f>RANK(U37,$U$4:$U$186,0)+COUNTIF(U$3:U36,U37)</f>
        <v>12</v>
      </c>
      <c r="B37" s="28" t="str">
        <f ca="1">IF(INDEX(Setup!$H$2:$AO$42,(Setup!$F$56)+2,Setup!$E$56)&gt;0,INDEX(Setup!$H$2:$AO$42,(Setup!$F$56)+2,Setup!$E$56)," ")</f>
        <v>Kayla LaMar</v>
      </c>
      <c r="C37" s="114" t="str">
        <f>C36</f>
        <v>Hastings College JV</v>
      </c>
      <c r="D37" s="13">
        <f t="shared" si="0"/>
        <v>1111</v>
      </c>
      <c r="E37" s="13">
        <f t="shared" si="1"/>
        <v>6</v>
      </c>
      <c r="F37" s="14">
        <f t="shared" si="2"/>
        <v>185.16666666666666</v>
      </c>
      <c r="G37" s="13">
        <v>178</v>
      </c>
      <c r="H37" s="13">
        <v>166</v>
      </c>
      <c r="I37" s="13">
        <v>188</v>
      </c>
      <c r="J37" s="13">
        <v>176</v>
      </c>
      <c r="K37" s="13">
        <v>177</v>
      </c>
      <c r="L37" s="13">
        <v>226</v>
      </c>
      <c r="U37" s="116">
        <f t="shared" si="4"/>
        <v>1111.226</v>
      </c>
    </row>
    <row r="38" spans="1:21" ht="14.25">
      <c r="A38" s="130">
        <f>RANK(U38,$U$4:$U$186,0)+COUNTIF(U$3:U37,U38)</f>
        <v>50</v>
      </c>
      <c r="B38" s="28" t="str">
        <f ca="1">IF(INDEX(Setup!$H$2:$AO$42,(Setup!$F$56)+3,Setup!$E$56)&gt;0,INDEX(Setup!$H$2:$AO$42,(Setup!$F$56)+3,Setup!$E$56)," ")</f>
        <v>Rebekkah Dettling</v>
      </c>
      <c r="C38" s="114" t="str">
        <f aca="true" t="shared" si="31" ref="C38:C43">C37</f>
        <v>Hastings College JV</v>
      </c>
      <c r="D38" s="13">
        <f aca="true" t="shared" si="32" ref="D38:D39">SUM(G38:L38)</f>
        <v>928</v>
      </c>
      <c r="E38" s="13">
        <f t="shared" si="1"/>
        <v>6</v>
      </c>
      <c r="F38" s="14">
        <f t="shared" si="2"/>
        <v>154.66666666666666</v>
      </c>
      <c r="G38" s="13">
        <v>159</v>
      </c>
      <c r="H38" s="13">
        <v>169</v>
      </c>
      <c r="I38" s="13">
        <v>147</v>
      </c>
      <c r="J38" s="13">
        <v>127</v>
      </c>
      <c r="K38" s="13">
        <v>153</v>
      </c>
      <c r="L38" s="13">
        <v>173</v>
      </c>
      <c r="U38" s="116">
        <f t="shared" si="4"/>
        <v>928.173</v>
      </c>
    </row>
    <row r="39" spans="1:21" ht="14.25">
      <c r="A39" s="130">
        <f>RANK(U39,$U$4:$U$186,0)+COUNTIF(U$3:U38,U39)</f>
        <v>45</v>
      </c>
      <c r="B39" s="28" t="str">
        <f ca="1">IF(INDEX(Setup!$H$2:$AO$42,(Setup!$F$56)+4,Setup!$E$56)&gt;0,INDEX(Setup!$H$2:$AO$42,(Setup!$F$56)+4,Setup!$E$56)," ")</f>
        <v>Ryanna Odom</v>
      </c>
      <c r="C39" s="114" t="str">
        <f t="shared" si="31"/>
        <v>Hastings College JV</v>
      </c>
      <c r="D39" s="13">
        <f t="shared" si="32"/>
        <v>952</v>
      </c>
      <c r="E39" s="13">
        <f t="shared" si="1"/>
        <v>6</v>
      </c>
      <c r="F39" s="14">
        <f t="shared" si="2"/>
        <v>158.66666666666666</v>
      </c>
      <c r="G39" s="13">
        <v>194</v>
      </c>
      <c r="H39" s="13">
        <v>138</v>
      </c>
      <c r="I39" s="13">
        <v>134</v>
      </c>
      <c r="J39" s="13">
        <v>169</v>
      </c>
      <c r="K39" s="13">
        <v>194</v>
      </c>
      <c r="L39" s="13">
        <v>123</v>
      </c>
      <c r="U39" s="116">
        <f t="shared" si="4"/>
        <v>952.1940000000001</v>
      </c>
    </row>
    <row r="40" spans="1:21" ht="14.25">
      <c r="A40" s="130">
        <f>RANK(U40,$U$4:$U$186,0)+COUNTIF(U$3:U39,U40)</f>
        <v>4</v>
      </c>
      <c r="B40" s="28" t="str">
        <f ca="1">IF(INDEX(Setup!$H$2:$AO$42,(Setup!$F$56)+5,Setup!$E$56)&gt;0,INDEX(Setup!$H$2:$AO$42,(Setup!$F$56)+5,Setup!$E$56)," ")</f>
        <v>Abby Riedel</v>
      </c>
      <c r="C40" s="114" t="str">
        <f t="shared" si="31"/>
        <v>Hastings College JV</v>
      </c>
      <c r="D40" s="13">
        <f t="shared" si="0"/>
        <v>1159</v>
      </c>
      <c r="E40" s="13">
        <f t="shared" si="1"/>
        <v>6</v>
      </c>
      <c r="F40" s="14">
        <f t="shared" si="2"/>
        <v>193.16666666666666</v>
      </c>
      <c r="G40" s="13">
        <v>224</v>
      </c>
      <c r="H40" s="13">
        <v>163</v>
      </c>
      <c r="I40" s="13">
        <v>202</v>
      </c>
      <c r="J40" s="13">
        <v>164</v>
      </c>
      <c r="K40" s="13">
        <v>219</v>
      </c>
      <c r="L40" s="13">
        <v>187</v>
      </c>
      <c r="U40" s="116">
        <f t="shared" si="4"/>
        <v>1159.224</v>
      </c>
    </row>
    <row r="41" spans="1:21" ht="14.25">
      <c r="A41" s="130">
        <f>RANK(U41,$U$4:$U$186,0)+COUNTIF(U$3:U40,U41)</f>
        <v>99</v>
      </c>
      <c r="B41" s="28" t="str">
        <f ca="1">IF(INDEX(Setup!$H$2:$AO$42,(Setup!$F$56)+6,Setup!$E$56)&gt;0,INDEX(Setup!$H$2:$AO$42,(Setup!$F$56)+6,Setup!$E$56)," ")</f>
        <v xml:space="preserve"> </v>
      </c>
      <c r="C41" s="114" t="str">
        <f t="shared" si="31"/>
        <v>Hastings College JV</v>
      </c>
      <c r="D41" s="13">
        <f t="shared" si="0"/>
        <v>0</v>
      </c>
      <c r="E41" s="13">
        <f t="shared" si="1"/>
        <v>0</v>
      </c>
      <c r="F41" s="14" t="e">
        <f t="shared" si="2"/>
        <v>#DIV/0!</v>
      </c>
      <c r="G41" s="13"/>
      <c r="H41" s="13"/>
      <c r="I41" s="13"/>
      <c r="J41" s="13"/>
      <c r="K41" s="13"/>
      <c r="L41" s="13"/>
      <c r="U41" s="116">
        <f t="shared" si="4"/>
        <v>0</v>
      </c>
    </row>
    <row r="42" spans="1:21" ht="14.25">
      <c r="A42" s="130">
        <f>RANK(U42,$U$4:$U$186,0)+COUNTIF(U$3:U41,U42)</f>
        <v>100</v>
      </c>
      <c r="B42" s="28" t="str">
        <f ca="1">IF(INDEX(Setup!$H$2:$AO$42,(Setup!$F$56)+7,Setup!$E$56)&gt;0,INDEX(Setup!$H$2:$AO$42,(Setup!$F$56)+7,Setup!$E$56)," ")</f>
        <v xml:space="preserve"> </v>
      </c>
      <c r="C42" s="114" t="str">
        <f t="shared" si="31"/>
        <v>Hastings College JV</v>
      </c>
      <c r="D42" s="15">
        <f t="shared" si="0"/>
        <v>0</v>
      </c>
      <c r="E42" s="15">
        <f t="shared" si="1"/>
        <v>0</v>
      </c>
      <c r="F42" s="23" t="e">
        <f t="shared" si="2"/>
        <v>#DIV/0!</v>
      </c>
      <c r="G42" s="15"/>
      <c r="H42" s="15"/>
      <c r="I42" s="15"/>
      <c r="J42" s="15"/>
      <c r="K42" s="15"/>
      <c r="L42" s="15"/>
      <c r="U42" s="116">
        <f t="shared" si="4"/>
        <v>0</v>
      </c>
    </row>
    <row r="43" spans="1:21" ht="14.25">
      <c r="A43" s="131">
        <f>RANK(U43,$U$4:$U$186,0)+COUNTIF(U$3:U42,U43)</f>
        <v>101</v>
      </c>
      <c r="B43" s="111" t="str">
        <f ca="1">IF(INDEX(Setup!$H$2:$AO$42,(Setup!$F$56)+8,Setup!$E$56)&gt;0,INDEX(Setup!$H$2:$AO$42,(Setup!$F$56)+8,Setup!$E$56)," ")</f>
        <v xml:space="preserve"> </v>
      </c>
      <c r="C43" s="115" t="str">
        <f t="shared" si="31"/>
        <v>Hastings College JV</v>
      </c>
      <c r="D43" s="110">
        <f t="shared" si="0"/>
        <v>0</v>
      </c>
      <c r="E43" s="110">
        <f t="shared" si="1"/>
        <v>0</v>
      </c>
      <c r="F43" s="112" t="e">
        <f t="shared" si="2"/>
        <v>#DIV/0!</v>
      </c>
      <c r="G43" s="110"/>
      <c r="H43" s="110"/>
      <c r="I43" s="110"/>
      <c r="J43" s="110"/>
      <c r="K43" s="110"/>
      <c r="L43" s="110"/>
      <c r="M43" s="73"/>
      <c r="N43" s="73"/>
      <c r="O43" s="73"/>
      <c r="P43" s="73"/>
      <c r="Q43" s="73"/>
      <c r="R43" s="73"/>
      <c r="S43" s="121"/>
      <c r="T43" s="73"/>
      <c r="U43" s="116">
        <f t="shared" si="4"/>
        <v>0</v>
      </c>
    </row>
    <row r="44" spans="1:21" ht="14.25">
      <c r="A44" s="130">
        <f>RANK(U44,$U$4:$U$186,0)+COUNTIF(U$3:U43,U44)</f>
        <v>7</v>
      </c>
      <c r="B44" s="28" t="str">
        <f ca="1">IF(INDEX(Setup!$H$2:$AO$42,(Setup!$F$67)+1,Setup!$E$67)&gt;0,INDEX(Setup!$H$2:$AO$42,(Setup!$F$67)+1,Setup!$E$67)," ")</f>
        <v>Abby Goldsberry</v>
      </c>
      <c r="C44" s="114" t="str">
        <f>INDEX(Setup!$B$30:$B$69,MATCH('Womens All Events'!T44,Setup!$A$30:$A$69,0))</f>
        <v>Iowa Central Community College</v>
      </c>
      <c r="D44" s="13">
        <f t="shared" si="0"/>
        <v>1129</v>
      </c>
      <c r="E44" s="13">
        <f t="shared" si="1"/>
        <v>6</v>
      </c>
      <c r="F44" s="14">
        <f t="shared" si="2"/>
        <v>188.16666666666666</v>
      </c>
      <c r="G44" s="13">
        <v>247</v>
      </c>
      <c r="H44" s="13">
        <v>154</v>
      </c>
      <c r="I44" s="13">
        <v>192</v>
      </c>
      <c r="J44" s="13">
        <v>173</v>
      </c>
      <c r="K44" s="15">
        <v>168</v>
      </c>
      <c r="L44" s="13">
        <v>195</v>
      </c>
      <c r="M44">
        <f>SUM(G44:G51)</f>
        <v>905</v>
      </c>
      <c r="N44">
        <f aca="true" t="shared" si="33" ref="N44">SUM(H44:H51)</f>
        <v>813</v>
      </c>
      <c r="O44">
        <f aca="true" t="shared" si="34" ref="O44">SUM(I44:I51)</f>
        <v>881</v>
      </c>
      <c r="P44">
        <f aca="true" t="shared" si="35" ref="P44">SUM(J44:J51)</f>
        <v>878</v>
      </c>
      <c r="Q44">
        <f aca="true" t="shared" si="36" ref="Q44">SUM(K44:K51)</f>
        <v>981</v>
      </c>
      <c r="R44">
        <f aca="true" t="shared" si="37" ref="R44">SUM(L44:L51)</f>
        <v>763</v>
      </c>
      <c r="S44" s="120">
        <f>SUM(M44:R44)</f>
        <v>5221</v>
      </c>
      <c r="T44">
        <v>38</v>
      </c>
      <c r="U44" s="116">
        <f t="shared" si="4"/>
        <v>1129.247</v>
      </c>
    </row>
    <row r="45" spans="1:21" ht="14.25">
      <c r="A45" s="130">
        <f>RANK(U45,$U$4:$U$186,0)+COUNTIF(U$3:U44,U45)</f>
        <v>34</v>
      </c>
      <c r="B45" s="28" t="str">
        <f ca="1">IF(INDEX(Setup!$H$2:$AO$42,(Setup!$F$67)+2,Setup!$E$67)&gt;0,INDEX(Setup!$H$2:$AO$42,(Setup!$F$67)+2,Setup!$E$67)," ")</f>
        <v>Neva Wiadelich</v>
      </c>
      <c r="C45" s="114" t="str">
        <f>C44</f>
        <v>Iowa Central Community College</v>
      </c>
      <c r="D45" s="13">
        <f aca="true" t="shared" si="38" ref="D45:D47">SUM(G45:L45)</f>
        <v>1001</v>
      </c>
      <c r="E45" s="13">
        <f t="shared" si="1"/>
        <v>6</v>
      </c>
      <c r="F45" s="14">
        <f t="shared" si="2"/>
        <v>166.83333333333334</v>
      </c>
      <c r="G45" s="13">
        <v>163</v>
      </c>
      <c r="H45" s="13">
        <v>171</v>
      </c>
      <c r="I45" s="13">
        <v>163</v>
      </c>
      <c r="J45" s="13">
        <v>149</v>
      </c>
      <c r="K45" s="15">
        <v>230</v>
      </c>
      <c r="L45" s="13">
        <v>125</v>
      </c>
      <c r="U45" s="116">
        <f t="shared" si="4"/>
        <v>1001.23</v>
      </c>
    </row>
    <row r="46" spans="1:21" ht="14.25">
      <c r="A46" s="130">
        <f>RANK(U46,$U$4:$U$186,0)+COUNTIF(U$3:U45,U46)</f>
        <v>22</v>
      </c>
      <c r="B46" s="28" t="str">
        <f ca="1">IF(INDEX(Setup!$H$2:$AO$42,(Setup!$F$67)+3,Setup!$E$67)&gt;0,INDEX(Setup!$H$2:$AO$42,(Setup!$F$67)+3,Setup!$E$67)," ")</f>
        <v>Katelynn Wirtel</v>
      </c>
      <c r="C46" s="114" t="str">
        <f aca="true" t="shared" si="39" ref="C46:C51">C45</f>
        <v>Iowa Central Community College</v>
      </c>
      <c r="D46" s="13">
        <f t="shared" si="38"/>
        <v>1063</v>
      </c>
      <c r="E46" s="13">
        <f t="shared" si="1"/>
        <v>6</v>
      </c>
      <c r="F46" s="14">
        <f t="shared" si="2"/>
        <v>177.16666666666666</v>
      </c>
      <c r="G46" s="13">
        <v>183</v>
      </c>
      <c r="H46" s="13">
        <v>163</v>
      </c>
      <c r="I46" s="13">
        <v>204</v>
      </c>
      <c r="J46" s="13">
        <v>190</v>
      </c>
      <c r="K46" s="15">
        <v>186</v>
      </c>
      <c r="L46" s="13">
        <v>137</v>
      </c>
      <c r="U46" s="116">
        <f t="shared" si="4"/>
        <v>1063.204</v>
      </c>
    </row>
    <row r="47" spans="1:21" ht="14.25">
      <c r="A47" s="130">
        <f>RANK(U47,$U$4:$U$186,0)+COUNTIF(U$3:U46,U47)</f>
        <v>49</v>
      </c>
      <c r="B47" s="28" t="str">
        <f ca="1">IF(INDEX(Setup!$H$2:$AO$42,(Setup!$F$67)+4,Setup!$E$67)&gt;0,INDEX(Setup!$H$2:$AO$42,(Setup!$F$67)+4,Setup!$E$67)," ")</f>
        <v>Madisyn Martin</v>
      </c>
      <c r="C47" s="114" t="str">
        <f t="shared" si="39"/>
        <v>Iowa Central Community College</v>
      </c>
      <c r="D47" s="13">
        <f t="shared" si="38"/>
        <v>932</v>
      </c>
      <c r="E47" s="13">
        <f t="shared" si="1"/>
        <v>6</v>
      </c>
      <c r="F47" s="14">
        <f t="shared" si="2"/>
        <v>155.33333333333334</v>
      </c>
      <c r="G47" s="13">
        <v>132</v>
      </c>
      <c r="H47" s="13">
        <v>146</v>
      </c>
      <c r="I47" s="13">
        <v>131</v>
      </c>
      <c r="J47" s="13">
        <v>198</v>
      </c>
      <c r="K47" s="15">
        <v>195</v>
      </c>
      <c r="L47" s="13">
        <v>130</v>
      </c>
      <c r="U47" s="116">
        <f t="shared" si="4"/>
        <v>932.198</v>
      </c>
    </row>
    <row r="48" spans="1:21" ht="14.25">
      <c r="A48" s="130">
        <f>RANK(U48,$U$4:$U$186,0)+COUNTIF(U$3:U47,U48)</f>
        <v>16</v>
      </c>
      <c r="B48" s="28" t="str">
        <f ca="1">IF(INDEX(Setup!$H$2:$AO$42,(Setup!$F$67)+5,Setup!$E$67)&gt;0,INDEX(Setup!$H$2:$AO$42,(Setup!$F$67)+5,Setup!$E$67)," ")</f>
        <v>Casey Brandau</v>
      </c>
      <c r="C48" s="114" t="str">
        <f t="shared" si="39"/>
        <v>Iowa Central Community College</v>
      </c>
      <c r="D48" s="13">
        <f t="shared" si="0"/>
        <v>1096</v>
      </c>
      <c r="E48" s="13">
        <f t="shared" si="1"/>
        <v>6</v>
      </c>
      <c r="F48" s="14">
        <f t="shared" si="2"/>
        <v>182.66666666666666</v>
      </c>
      <c r="G48" s="13">
        <v>180</v>
      </c>
      <c r="H48" s="13">
        <v>179</v>
      </c>
      <c r="I48" s="13">
        <v>191</v>
      </c>
      <c r="J48" s="13">
        <v>168</v>
      </c>
      <c r="K48" s="13">
        <v>202</v>
      </c>
      <c r="L48" s="13">
        <v>176</v>
      </c>
      <c r="U48" s="116">
        <f t="shared" si="4"/>
        <v>1096.202</v>
      </c>
    </row>
    <row r="49" spans="1:21" ht="14.25">
      <c r="A49" s="130">
        <f>RANK(U49,$U$4:$U$186,0)+COUNTIF(U$3:U48,U49)</f>
        <v>102</v>
      </c>
      <c r="B49" s="28" t="str">
        <f ca="1">IF(INDEX(Setup!$H$2:$AO$42,(Setup!$F$67)+6,Setup!$E$67)&gt;0,INDEX(Setup!$H$2:$AO$42,(Setup!$F$67)+6,Setup!$E$67)," ")</f>
        <v xml:space="preserve"> </v>
      </c>
      <c r="C49" s="114" t="str">
        <f t="shared" si="39"/>
        <v>Iowa Central Community College</v>
      </c>
      <c r="D49" s="13">
        <f aca="true" t="shared" si="40" ref="D49:D83">SUM(G49:L49)</f>
        <v>0</v>
      </c>
      <c r="E49" s="13">
        <f t="shared" si="1"/>
        <v>0</v>
      </c>
      <c r="F49" s="14" t="e">
        <f t="shared" si="2"/>
        <v>#DIV/0!</v>
      </c>
      <c r="G49" s="13"/>
      <c r="H49" s="13"/>
      <c r="I49" s="13"/>
      <c r="J49" s="13"/>
      <c r="K49" s="13"/>
      <c r="L49" s="13"/>
      <c r="U49" s="116">
        <f t="shared" si="4"/>
        <v>0</v>
      </c>
    </row>
    <row r="50" spans="1:21" ht="14.25">
      <c r="A50" s="130">
        <f>RANK(U50,$U$4:$U$186,0)+COUNTIF(U$3:U49,U50)</f>
        <v>103</v>
      </c>
      <c r="B50" s="28" t="str">
        <f ca="1">IF(INDEX(Setup!$H$2:$AO$42,(Setup!$F$67)+7,Setup!$E$67)&gt;0,INDEX(Setup!$H$2:$AO$42,(Setup!$F$67)+7,Setup!$E$67)," ")</f>
        <v xml:space="preserve"> </v>
      </c>
      <c r="C50" s="114" t="str">
        <f t="shared" si="39"/>
        <v>Iowa Central Community College</v>
      </c>
      <c r="D50" s="13">
        <f t="shared" si="40"/>
        <v>0</v>
      </c>
      <c r="E50" s="13">
        <f t="shared" si="1"/>
        <v>0</v>
      </c>
      <c r="F50" s="14" t="e">
        <f t="shared" si="2"/>
        <v>#DIV/0!</v>
      </c>
      <c r="G50" s="13"/>
      <c r="H50" s="13"/>
      <c r="I50" s="13"/>
      <c r="J50" s="13"/>
      <c r="K50" s="13"/>
      <c r="L50" s="13"/>
      <c r="U50" s="116">
        <f t="shared" si="4"/>
        <v>0</v>
      </c>
    </row>
    <row r="51" spans="1:21" ht="14.25">
      <c r="A51" s="131">
        <f>RANK(U51,$U$4:$U$186,0)+COUNTIF(U$3:U50,U51)</f>
        <v>104</v>
      </c>
      <c r="B51" s="111" t="str">
        <f ca="1">IF(INDEX(Setup!$H$2:$AO$42,(Setup!$F$67)+8,Setup!$E$67)&gt;0,INDEX(Setup!$H$2:$AO$42,(Setup!$F$67)+8,Setup!$E$67)," ")</f>
        <v xml:space="preserve"> </v>
      </c>
      <c r="C51" s="115" t="str">
        <f t="shared" si="39"/>
        <v>Iowa Central Community College</v>
      </c>
      <c r="D51" s="110">
        <f t="shared" si="40"/>
        <v>0</v>
      </c>
      <c r="E51" s="110">
        <f t="shared" si="1"/>
        <v>0</v>
      </c>
      <c r="F51" s="112" t="e">
        <f t="shared" si="2"/>
        <v>#DIV/0!</v>
      </c>
      <c r="G51" s="110"/>
      <c r="H51" s="110"/>
      <c r="I51" s="110"/>
      <c r="J51" s="110"/>
      <c r="K51" s="110"/>
      <c r="L51" s="110"/>
      <c r="M51" s="73"/>
      <c r="N51" s="73"/>
      <c r="O51" s="73"/>
      <c r="P51" s="73"/>
      <c r="Q51" s="73"/>
      <c r="R51" s="73"/>
      <c r="S51" s="121"/>
      <c r="T51" s="73"/>
      <c r="U51" s="116">
        <f t="shared" si="4"/>
        <v>0</v>
      </c>
    </row>
    <row r="52" spans="1:21" ht="14.25">
      <c r="A52" s="130">
        <f>RANK(U52,$U$4:$U$186,0)+COUNTIF(U$3:U51,U52)</f>
        <v>61</v>
      </c>
      <c r="B52" s="28" t="str">
        <f ca="1">IF(INDEX(Setup!$H$2:$AO$42,(Setup!$F$58)+1,Setup!$E$58)&gt;0,INDEX(Setup!$H$2:$AO$42,(Setup!$F$58)+1,Setup!$E$58)," ")</f>
        <v>Amber Ketchum</v>
      </c>
      <c r="C52" s="114" t="s">
        <v>23</v>
      </c>
      <c r="D52" s="13">
        <f t="shared" si="40"/>
        <v>811</v>
      </c>
      <c r="E52" s="13">
        <f t="shared" si="1"/>
        <v>5</v>
      </c>
      <c r="F52" s="14">
        <f t="shared" si="2"/>
        <v>162.2</v>
      </c>
      <c r="G52" s="13">
        <v>143</v>
      </c>
      <c r="H52" s="13"/>
      <c r="I52" s="13">
        <v>162</v>
      </c>
      <c r="J52" s="13">
        <v>194</v>
      </c>
      <c r="K52" s="13">
        <v>158</v>
      </c>
      <c r="L52" s="13">
        <v>154</v>
      </c>
      <c r="M52">
        <f>SUM(G52:G59)</f>
        <v>851</v>
      </c>
      <c r="N52">
        <f aca="true" t="shared" si="41" ref="N52">SUM(H52:H59)</f>
        <v>844</v>
      </c>
      <c r="O52">
        <f aca="true" t="shared" si="42" ref="O52">SUM(I52:I59)</f>
        <v>912</v>
      </c>
      <c r="P52">
        <f aca="true" t="shared" si="43" ref="P52">SUM(J52:J59)</f>
        <v>896</v>
      </c>
      <c r="Q52">
        <f aca="true" t="shared" si="44" ref="Q52">SUM(K52:K59)</f>
        <v>772</v>
      </c>
      <c r="R52">
        <f aca="true" t="shared" si="45" ref="R52">SUM(L52:L59)</f>
        <v>801</v>
      </c>
      <c r="S52" s="120">
        <f>SUM(M52:R52)</f>
        <v>5076</v>
      </c>
      <c r="T52">
        <v>29</v>
      </c>
      <c r="U52" s="116">
        <f t="shared" si="4"/>
        <v>811.1940000000001</v>
      </c>
    </row>
    <row r="53" spans="1:21" ht="14.25">
      <c r="A53" s="130">
        <f>RANK(U53,$U$4:$U$186,0)+COUNTIF(U$3:U52,U53)</f>
        <v>70</v>
      </c>
      <c r="B53" s="28" t="str">
        <f ca="1">IF(INDEX(Setup!$H$2:$AO$42,(Setup!$F$58)+2,Setup!$E$58)&gt;0,INDEX(Setup!$H$2:$AO$42,(Setup!$F$58)+2,Setup!$E$58)," ")</f>
        <v>Abbey Jacobs</v>
      </c>
      <c r="C53" s="114" t="str">
        <f>C52</f>
        <v>Baker University</v>
      </c>
      <c r="D53" s="13">
        <f t="shared" si="40"/>
        <v>644</v>
      </c>
      <c r="E53" s="13">
        <f t="shared" si="1"/>
        <v>4</v>
      </c>
      <c r="F53" s="14">
        <f t="shared" si="2"/>
        <v>161</v>
      </c>
      <c r="G53" s="13">
        <v>182</v>
      </c>
      <c r="H53" s="13">
        <v>178</v>
      </c>
      <c r="I53" s="13">
        <v>151</v>
      </c>
      <c r="J53" s="13">
        <v>133</v>
      </c>
      <c r="K53" s="13"/>
      <c r="L53" s="13"/>
      <c r="U53" s="116">
        <f t="shared" si="4"/>
        <v>644.182</v>
      </c>
    </row>
    <row r="54" spans="1:21" ht="14.25">
      <c r="A54" s="130">
        <f>RANK(U54,$U$4:$U$186,0)+COUNTIF(U$3:U53,U54)</f>
        <v>20</v>
      </c>
      <c r="B54" s="28" t="str">
        <f ca="1">IF(INDEX(Setup!$H$2:$AO$42,(Setup!$F$58)+3,Setup!$E$58)&gt;0,INDEX(Setup!$H$2:$AO$42,(Setup!$F$58)+3,Setup!$E$58)," ")</f>
        <v>Alanna Dierking</v>
      </c>
      <c r="C54" s="114" t="str">
        <f aca="true" t="shared" si="46" ref="C54:C59">C53</f>
        <v>Baker University</v>
      </c>
      <c r="D54" s="13">
        <f t="shared" si="40"/>
        <v>1065</v>
      </c>
      <c r="E54" s="13">
        <f t="shared" si="1"/>
        <v>6</v>
      </c>
      <c r="F54" s="14">
        <f t="shared" si="2"/>
        <v>177.5</v>
      </c>
      <c r="G54" s="13">
        <v>160</v>
      </c>
      <c r="H54" s="13">
        <v>168</v>
      </c>
      <c r="I54" s="13">
        <v>191</v>
      </c>
      <c r="J54" s="13">
        <v>220</v>
      </c>
      <c r="K54" s="13">
        <v>180</v>
      </c>
      <c r="L54" s="13">
        <v>146</v>
      </c>
      <c r="U54" s="116">
        <f t="shared" si="4"/>
        <v>1065.22</v>
      </c>
    </row>
    <row r="55" spans="1:21" ht="14.25">
      <c r="A55" s="130">
        <f>RANK(U55,$U$4:$U$186,0)+COUNTIF(U$3:U54,U55)</f>
        <v>25</v>
      </c>
      <c r="B55" s="28" t="str">
        <f ca="1">IF(INDEX(Setup!$H$2:$AO$42,(Setup!$F$58)+4,Setup!$E$58)&gt;0,INDEX(Setup!$H$2:$AO$42,(Setup!$F$58)+4,Setup!$E$58)," ")</f>
        <v>Kaitlyn Lacy</v>
      </c>
      <c r="C55" s="114" t="str">
        <f t="shared" si="46"/>
        <v>Baker University</v>
      </c>
      <c r="D55" s="13">
        <f t="shared" si="40"/>
        <v>1044</v>
      </c>
      <c r="E55" s="13">
        <f t="shared" si="1"/>
        <v>6</v>
      </c>
      <c r="F55" s="14">
        <f t="shared" si="2"/>
        <v>174</v>
      </c>
      <c r="G55" s="15">
        <v>160</v>
      </c>
      <c r="H55" s="15">
        <v>220</v>
      </c>
      <c r="I55" s="13">
        <v>193</v>
      </c>
      <c r="J55" s="13">
        <v>164</v>
      </c>
      <c r="K55" s="15">
        <v>134</v>
      </c>
      <c r="L55" s="15">
        <v>173</v>
      </c>
      <c r="U55" s="116">
        <f t="shared" si="4"/>
        <v>1044.22</v>
      </c>
    </row>
    <row r="56" spans="1:21" ht="14.25">
      <c r="A56" s="130">
        <f>RANK(U56,$U$4:$U$186,0)+COUNTIF(U$3:U55,U56)</f>
        <v>14</v>
      </c>
      <c r="B56" s="28" t="str">
        <f ca="1">IF(INDEX(Setup!$H$2:$AO$42,(Setup!$F$58)+5,Setup!$E$58)&gt;0,INDEX(Setup!$H$2:$AO$42,(Setup!$F$58)+5,Setup!$E$58)," ")</f>
        <v>Megan Carpenter</v>
      </c>
      <c r="C56" s="114" t="str">
        <f t="shared" si="46"/>
        <v>Baker University</v>
      </c>
      <c r="D56" s="13">
        <f t="shared" si="40"/>
        <v>1104</v>
      </c>
      <c r="E56" s="13">
        <f t="shared" si="1"/>
        <v>6</v>
      </c>
      <c r="F56" s="14">
        <f t="shared" si="2"/>
        <v>184</v>
      </c>
      <c r="G56" s="13">
        <v>206</v>
      </c>
      <c r="H56" s="13">
        <v>167</v>
      </c>
      <c r="I56" s="13">
        <v>215</v>
      </c>
      <c r="J56" s="13">
        <v>185</v>
      </c>
      <c r="K56" s="13">
        <v>157</v>
      </c>
      <c r="L56" s="13">
        <v>174</v>
      </c>
      <c r="U56" s="116">
        <f t="shared" si="4"/>
        <v>1104.215</v>
      </c>
    </row>
    <row r="57" spans="1:21" ht="14.25">
      <c r="A57" s="130">
        <f>RANK(U57,$U$4:$U$186,0)+COUNTIF(U$3:U56,U57)</f>
        <v>80</v>
      </c>
      <c r="B57" s="28" t="str">
        <f ca="1">IF(INDEX(Setup!$H$2:$AO$42,(Setup!$F$58)+6,Setup!$E$58)&gt;0,INDEX(Setup!$H$2:$AO$42,(Setup!$F$58)+6,Setup!$E$58)," ")</f>
        <v>Courtney Rogers</v>
      </c>
      <c r="C57" s="114" t="str">
        <f t="shared" si="46"/>
        <v>Baker University</v>
      </c>
      <c r="D57" s="13">
        <f t="shared" si="40"/>
        <v>408</v>
      </c>
      <c r="E57" s="13">
        <f t="shared" si="1"/>
        <v>3</v>
      </c>
      <c r="F57" s="14">
        <f t="shared" si="2"/>
        <v>136</v>
      </c>
      <c r="G57" s="13"/>
      <c r="H57" s="13">
        <v>111</v>
      </c>
      <c r="I57" s="13"/>
      <c r="J57" s="13"/>
      <c r="K57" s="13">
        <v>143</v>
      </c>
      <c r="L57" s="13">
        <v>154</v>
      </c>
      <c r="U57" s="116">
        <f t="shared" si="4"/>
        <v>408.154</v>
      </c>
    </row>
    <row r="58" spans="1:21" ht="14.25">
      <c r="A58" s="130">
        <f>RANK(U58,$U$4:$U$186,0)+COUNTIF(U$3:U57,U58)</f>
        <v>105</v>
      </c>
      <c r="B58" s="28" t="str">
        <f ca="1">IF(INDEX(Setup!$H$2:$AO$42,(Setup!$F$58)+7,Setup!$E$58)&gt;0,INDEX(Setup!$H$2:$AO$42,(Setup!$F$58)+7,Setup!$E$58)," ")</f>
        <v xml:space="preserve"> </v>
      </c>
      <c r="C58" s="114" t="str">
        <f t="shared" si="46"/>
        <v>Baker University</v>
      </c>
      <c r="D58" s="13">
        <f t="shared" si="40"/>
        <v>0</v>
      </c>
      <c r="E58" s="13">
        <f t="shared" si="1"/>
        <v>0</v>
      </c>
      <c r="F58" s="14" t="e">
        <f t="shared" si="2"/>
        <v>#DIV/0!</v>
      </c>
      <c r="G58" s="13"/>
      <c r="H58" s="13"/>
      <c r="I58" s="13"/>
      <c r="J58" s="13"/>
      <c r="K58" s="13"/>
      <c r="L58" s="13"/>
      <c r="U58" s="116">
        <f t="shared" si="4"/>
        <v>0</v>
      </c>
    </row>
    <row r="59" spans="1:21" ht="14.25">
      <c r="A59" s="131">
        <f>RANK(U59,$U$4:$U$186,0)+COUNTIF(U$3:U58,U59)</f>
        <v>106</v>
      </c>
      <c r="B59" s="111" t="str">
        <f ca="1">IF(INDEX(Setup!$H$2:$AO$42,(Setup!$F$58)+8,Setup!$E$58)&gt;0,INDEX(Setup!$H$2:$AO$42,(Setup!$F$58)+8,Setup!$E$58)," ")</f>
        <v xml:space="preserve"> </v>
      </c>
      <c r="C59" s="115" t="str">
        <f t="shared" si="46"/>
        <v>Baker University</v>
      </c>
      <c r="D59" s="110">
        <f t="shared" si="40"/>
        <v>0</v>
      </c>
      <c r="E59" s="110">
        <f t="shared" si="1"/>
        <v>0</v>
      </c>
      <c r="F59" s="112" t="e">
        <f t="shared" si="2"/>
        <v>#DIV/0!</v>
      </c>
      <c r="G59" s="110"/>
      <c r="H59" s="110"/>
      <c r="I59" s="110"/>
      <c r="J59" s="110"/>
      <c r="K59" s="110"/>
      <c r="L59" s="110"/>
      <c r="M59" s="73"/>
      <c r="N59" s="73"/>
      <c r="O59" s="73"/>
      <c r="P59" s="73"/>
      <c r="Q59" s="73"/>
      <c r="R59" s="73"/>
      <c r="S59" s="121"/>
      <c r="T59" s="73"/>
      <c r="U59" s="116">
        <f t="shared" si="4"/>
        <v>0</v>
      </c>
    </row>
    <row r="60" spans="1:21" ht="14.25">
      <c r="A60" s="130">
        <f>RANK(U60,$U$4:$U$186,0)+COUNTIF(U$3:U59,U60)</f>
        <v>18</v>
      </c>
      <c r="B60" s="28" t="str">
        <f ca="1">IF(INDEX(Setup!$H$2:$AO$42,(Setup!$F$59)+1,Setup!$E$59)&gt;0,INDEX(Setup!$H$2:$AO$42,(Setup!$F$59)+1,Setup!$E$59)," ")</f>
        <v>Caitlin Morris</v>
      </c>
      <c r="C60" s="114" t="str">
        <f>INDEX(Setup!$B$30:$B$69,MATCH('Womens All Events'!T60,Setup!$A$30:$A$69,0))</f>
        <v>Iowa State University</v>
      </c>
      <c r="D60" s="13">
        <f t="shared" si="40"/>
        <v>1075</v>
      </c>
      <c r="E60" s="13">
        <f t="shared" si="1"/>
        <v>6</v>
      </c>
      <c r="F60" s="14">
        <f t="shared" si="2"/>
        <v>179.16666666666666</v>
      </c>
      <c r="G60" s="13">
        <v>199</v>
      </c>
      <c r="H60" s="13">
        <v>191</v>
      </c>
      <c r="I60" s="13">
        <v>194</v>
      </c>
      <c r="J60" s="13">
        <v>170</v>
      </c>
      <c r="K60" s="13">
        <v>165</v>
      </c>
      <c r="L60" s="13">
        <v>156</v>
      </c>
      <c r="M60">
        <f>SUM(G60:G67)</f>
        <v>797</v>
      </c>
      <c r="N60">
        <f aca="true" t="shared" si="47" ref="N60">SUM(H60:H67)</f>
        <v>706</v>
      </c>
      <c r="O60">
        <f aca="true" t="shared" si="48" ref="O60">SUM(I60:I67)</f>
        <v>810</v>
      </c>
      <c r="P60">
        <f aca="true" t="shared" si="49" ref="P60">SUM(J60:J67)</f>
        <v>806</v>
      </c>
      <c r="Q60">
        <f aca="true" t="shared" si="50" ref="Q60">SUM(K60:K67)</f>
        <v>795</v>
      </c>
      <c r="R60">
        <f aca="true" t="shared" si="51" ref="R60">SUM(L60:L67)</f>
        <v>711</v>
      </c>
      <c r="S60" s="120">
        <f>SUM(M60:R60)</f>
        <v>4625</v>
      </c>
      <c r="T60">
        <v>30</v>
      </c>
      <c r="U60" s="116">
        <f t="shared" si="4"/>
        <v>1075.199</v>
      </c>
    </row>
    <row r="61" spans="1:21" ht="14.25">
      <c r="A61" s="130">
        <f>RANK(U61,$U$4:$U$186,0)+COUNTIF(U$3:U60,U61)</f>
        <v>46</v>
      </c>
      <c r="B61" s="28" t="str">
        <f ca="1">IF(INDEX(Setup!$H$2:$AO$42,(Setup!$F$59)+2,Setup!$E$59)&gt;0,INDEX(Setup!$H$2:$AO$42,(Setup!$F$59)+2,Setup!$E$59)," ")</f>
        <v>Kim Keller</v>
      </c>
      <c r="C61" s="114" t="str">
        <f>C60</f>
        <v>Iowa State University</v>
      </c>
      <c r="D61" s="13">
        <f t="shared" si="40"/>
        <v>944</v>
      </c>
      <c r="E61" s="13">
        <f t="shared" si="1"/>
        <v>6</v>
      </c>
      <c r="F61" s="14">
        <f t="shared" si="2"/>
        <v>157.33333333333334</v>
      </c>
      <c r="G61" s="13">
        <v>152</v>
      </c>
      <c r="H61" s="13">
        <v>148</v>
      </c>
      <c r="I61" s="13">
        <v>150</v>
      </c>
      <c r="J61" s="13">
        <v>183</v>
      </c>
      <c r="K61" s="13">
        <v>165</v>
      </c>
      <c r="L61" s="13">
        <v>146</v>
      </c>
      <c r="U61" s="116">
        <f t="shared" si="4"/>
        <v>944.183</v>
      </c>
    </row>
    <row r="62" spans="1:21" ht="14.25">
      <c r="A62" s="130">
        <f>RANK(U62,$U$4:$U$186,0)+COUNTIF(U$3:U61,U62)</f>
        <v>41</v>
      </c>
      <c r="B62" s="28" t="str">
        <f ca="1">IF(INDEX(Setup!$H$2:$AO$42,(Setup!$F$59)+3,Setup!$E$59)&gt;0,INDEX(Setup!$H$2:$AO$42,(Setup!$F$59)+3,Setup!$E$59)," ")</f>
        <v>Patrice Chapman</v>
      </c>
      <c r="C62" s="114" t="str">
        <f aca="true" t="shared" si="52" ref="C62:C67">C61</f>
        <v>Iowa State University</v>
      </c>
      <c r="D62" s="13">
        <f t="shared" si="40"/>
        <v>965</v>
      </c>
      <c r="E62" s="13">
        <f t="shared" si="1"/>
        <v>6</v>
      </c>
      <c r="F62" s="14">
        <f t="shared" si="2"/>
        <v>160.83333333333334</v>
      </c>
      <c r="G62" s="13">
        <v>177</v>
      </c>
      <c r="H62" s="13">
        <v>133</v>
      </c>
      <c r="I62" s="13">
        <v>198</v>
      </c>
      <c r="J62" s="13">
        <v>152</v>
      </c>
      <c r="K62" s="13">
        <v>163</v>
      </c>
      <c r="L62" s="13">
        <v>142</v>
      </c>
      <c r="U62" s="116">
        <f t="shared" si="4"/>
        <v>965.198</v>
      </c>
    </row>
    <row r="63" spans="1:21" ht="14.25">
      <c r="A63" s="130">
        <f>RANK(U63,$U$4:$U$186,0)+COUNTIF(U$3:U62,U63)</f>
        <v>73</v>
      </c>
      <c r="B63" s="28" t="str">
        <f ca="1">IF(INDEX(Setup!$H$2:$AO$42,(Setup!$F$59)+4,Setup!$E$59)&gt;0,INDEX(Setup!$H$2:$AO$42,(Setup!$F$59)+4,Setup!$E$59)," ")</f>
        <v>Abby Reynolds</v>
      </c>
      <c r="C63" s="114" t="str">
        <f t="shared" si="52"/>
        <v>Iowa State University</v>
      </c>
      <c r="D63" s="13">
        <f t="shared" si="40"/>
        <v>605</v>
      </c>
      <c r="E63" s="13">
        <f t="shared" si="1"/>
        <v>5</v>
      </c>
      <c r="F63" s="14">
        <f t="shared" si="2"/>
        <v>121</v>
      </c>
      <c r="G63" s="13">
        <v>120</v>
      </c>
      <c r="H63" s="13">
        <v>101</v>
      </c>
      <c r="I63" s="13"/>
      <c r="J63" s="13">
        <v>136</v>
      </c>
      <c r="K63" s="13">
        <v>122</v>
      </c>
      <c r="L63" s="13">
        <v>126</v>
      </c>
      <c r="U63" s="116">
        <f t="shared" si="4"/>
        <v>605.136</v>
      </c>
    </row>
    <row r="64" spans="1:21" ht="14.25">
      <c r="A64" s="130">
        <f>RANK(U64,$U$4:$U$186,0)+COUNTIF(U$3:U63,U64)</f>
        <v>65</v>
      </c>
      <c r="B64" s="28" t="str">
        <f ca="1">IF(INDEX(Setup!$H$2:$AO$42,(Setup!$F$59)+5,Setup!$E$59)&gt;0,INDEX(Setup!$H$2:$AO$42,(Setup!$F$59)+5,Setup!$E$59)," ")</f>
        <v>Morgan Montgomery</v>
      </c>
      <c r="C64" s="114" t="str">
        <f t="shared" si="52"/>
        <v>Iowa State University</v>
      </c>
      <c r="D64" s="13">
        <f t="shared" si="40"/>
        <v>733</v>
      </c>
      <c r="E64" s="13">
        <f t="shared" si="1"/>
        <v>5</v>
      </c>
      <c r="F64" s="14">
        <f t="shared" si="2"/>
        <v>146.6</v>
      </c>
      <c r="G64" s="13">
        <v>149</v>
      </c>
      <c r="H64" s="13">
        <v>133</v>
      </c>
      <c r="I64" s="13">
        <v>130</v>
      </c>
      <c r="J64" s="13"/>
      <c r="K64" s="13">
        <v>180</v>
      </c>
      <c r="L64" s="13">
        <v>141</v>
      </c>
      <c r="U64" s="116">
        <f t="shared" si="4"/>
        <v>733.1800000000001</v>
      </c>
    </row>
    <row r="65" spans="1:21" ht="15.75" customHeight="1">
      <c r="A65" s="130">
        <f>RANK(U65,$U$4:$U$186,0)+COUNTIF(U$3:U64,U65)</f>
        <v>84</v>
      </c>
      <c r="B65" s="28" t="str">
        <f ca="1">IF(INDEX(Setup!$H$2:$AO$42,(Setup!$F$59)+6,Setup!$E$59)&gt;0,INDEX(Setup!$H$2:$AO$42,(Setup!$F$59)+6,Setup!$E$59)," ")</f>
        <v>Sabrina Keiper</v>
      </c>
      <c r="C65" s="114" t="str">
        <f t="shared" si="52"/>
        <v>Iowa State University</v>
      </c>
      <c r="D65" s="13">
        <f t="shared" si="40"/>
        <v>303</v>
      </c>
      <c r="E65" s="13">
        <f t="shared" si="1"/>
        <v>2</v>
      </c>
      <c r="F65" s="14">
        <f t="shared" si="2"/>
        <v>151.5</v>
      </c>
      <c r="G65" s="15"/>
      <c r="H65" s="15"/>
      <c r="I65" s="13">
        <v>138</v>
      </c>
      <c r="J65" s="13">
        <v>165</v>
      </c>
      <c r="K65" s="15"/>
      <c r="L65" s="15"/>
      <c r="U65" s="116">
        <f t="shared" si="4"/>
        <v>303.165</v>
      </c>
    </row>
    <row r="66" spans="1:21" ht="14.25">
      <c r="A66" s="130">
        <f>RANK(U66,$U$4:$U$186,0)+COUNTIF(U$3:U65,U66)</f>
        <v>107</v>
      </c>
      <c r="B66" s="28" t="str">
        <f ca="1">IF(INDEX(Setup!$H$2:$AO$42,(Setup!$F$59)+7,Setup!$E$59)&gt;0,INDEX(Setup!$H$2:$AO$42,(Setup!$F$59)+7,Setup!$E$59)," ")</f>
        <v xml:space="preserve"> </v>
      </c>
      <c r="C66" s="114" t="str">
        <f t="shared" si="52"/>
        <v>Iowa State University</v>
      </c>
      <c r="D66" s="13">
        <f t="shared" si="40"/>
        <v>0</v>
      </c>
      <c r="E66" s="13">
        <f t="shared" si="1"/>
        <v>0</v>
      </c>
      <c r="F66" s="14" t="e">
        <f t="shared" si="2"/>
        <v>#DIV/0!</v>
      </c>
      <c r="G66" s="13"/>
      <c r="H66" s="13"/>
      <c r="I66" s="13"/>
      <c r="J66" s="15"/>
      <c r="K66" s="15"/>
      <c r="L66" s="15"/>
      <c r="U66" s="116">
        <f t="shared" si="4"/>
        <v>0</v>
      </c>
    </row>
    <row r="67" spans="1:21" ht="14.25">
      <c r="A67" s="131">
        <f>RANK(U67,$U$4:$U$186,0)+COUNTIF(U$3:U66,U67)</f>
        <v>108</v>
      </c>
      <c r="B67" s="111" t="str">
        <f ca="1">IF(INDEX(Setup!$H$2:$AO$42,(Setup!$F$59)+8,Setup!$E$59)&gt;0,INDEX(Setup!$H$2:$AO$42,(Setup!$F$59)+8,Setup!$E$59)," ")</f>
        <v xml:space="preserve"> </v>
      </c>
      <c r="C67" s="115" t="str">
        <f t="shared" si="52"/>
        <v>Iowa State University</v>
      </c>
      <c r="D67" s="110">
        <f t="shared" si="40"/>
        <v>0</v>
      </c>
      <c r="E67" s="110">
        <f t="shared" si="1"/>
        <v>0</v>
      </c>
      <c r="F67" s="112" t="e">
        <f t="shared" si="2"/>
        <v>#DIV/0!</v>
      </c>
      <c r="G67" s="110"/>
      <c r="H67" s="110"/>
      <c r="I67" s="110"/>
      <c r="J67" s="110"/>
      <c r="K67" s="110"/>
      <c r="L67" s="110"/>
      <c r="M67" s="73"/>
      <c r="N67" s="73"/>
      <c r="O67" s="73"/>
      <c r="P67" s="73"/>
      <c r="Q67" s="73"/>
      <c r="R67" s="73"/>
      <c r="S67" s="121"/>
      <c r="T67" s="73"/>
      <c r="U67" s="116">
        <f t="shared" si="4"/>
        <v>0</v>
      </c>
    </row>
    <row r="68" spans="1:21" ht="14.25">
      <c r="A68" s="130">
        <f>RANK(U68,$U$4:$U$186,0)+COUNTIF(U$3:U67,U68)</f>
        <v>6</v>
      </c>
      <c r="B68" s="28" t="str">
        <f ca="1">IF(INDEX(Setup!$H$2:$AO$42,(Setup!$F$60)+1,Setup!$E$60)&gt;0,INDEX(Setup!$H$2:$AO$42,(Setup!$F$60)+1,Setup!$E$60)," ")</f>
        <v>Emma Sonier</v>
      </c>
      <c r="C68" s="114" t="str">
        <f>INDEX(Setup!$B$30:$B$69,MATCH('Womens All Events'!T68,Setup!$A$30:$A$69,0))</f>
        <v>Morningside College</v>
      </c>
      <c r="D68" s="13">
        <f t="shared" si="40"/>
        <v>1135</v>
      </c>
      <c r="E68" s="13">
        <f aca="true" t="shared" si="53" ref="E68:E123">COUNT(G68:L68)</f>
        <v>6</v>
      </c>
      <c r="F68" s="14">
        <f aca="true" t="shared" si="54" ref="F68:F123">AVERAGE(G68:L68)</f>
        <v>189.16666666666666</v>
      </c>
      <c r="G68" s="13">
        <v>196</v>
      </c>
      <c r="H68" s="13">
        <v>184</v>
      </c>
      <c r="I68" s="13">
        <v>169</v>
      </c>
      <c r="J68" s="13">
        <v>172</v>
      </c>
      <c r="K68" s="15">
        <v>182</v>
      </c>
      <c r="L68" s="13">
        <v>232</v>
      </c>
      <c r="M68">
        <f>SUM(G68:G75)</f>
        <v>883</v>
      </c>
      <c r="N68">
        <f aca="true" t="shared" si="55" ref="N68">SUM(H68:H75)</f>
        <v>844</v>
      </c>
      <c r="O68">
        <f aca="true" t="shared" si="56" ref="O68">SUM(I68:I75)</f>
        <v>817</v>
      </c>
      <c r="P68">
        <f aca="true" t="shared" si="57" ref="P68">SUM(J68:J75)</f>
        <v>802</v>
      </c>
      <c r="Q68">
        <f aca="true" t="shared" si="58" ref="Q68">SUM(K68:K75)</f>
        <v>891</v>
      </c>
      <c r="R68">
        <f aca="true" t="shared" si="59" ref="R68">SUM(L68:L75)</f>
        <v>797</v>
      </c>
      <c r="S68" s="120">
        <f>SUM(M68:R68)</f>
        <v>5034</v>
      </c>
      <c r="T68">
        <v>31</v>
      </c>
      <c r="U68" s="116">
        <f t="shared" si="4"/>
        <v>1135.232</v>
      </c>
    </row>
    <row r="69" spans="1:21" ht="14.25">
      <c r="A69" s="130">
        <f>RANK(U69,$U$4:$U$186,0)+COUNTIF(U$3:U68,U69)</f>
        <v>26</v>
      </c>
      <c r="B69" s="28" t="str">
        <f ca="1">IF(INDEX(Setup!$H$2:$AO$42,(Setup!$F$60)+2,Setup!$E$60)&gt;0,INDEX(Setup!$H$2:$AO$42,(Setup!$F$60)+2,Setup!$E$60)," ")</f>
        <v>Brooke Bomgaars</v>
      </c>
      <c r="C69" s="114" t="str">
        <f>C68</f>
        <v>Morningside College</v>
      </c>
      <c r="D69" s="13">
        <f t="shared" si="40"/>
        <v>1033</v>
      </c>
      <c r="E69" s="13">
        <f t="shared" si="53"/>
        <v>6</v>
      </c>
      <c r="F69" s="14">
        <f t="shared" si="54"/>
        <v>172.16666666666666</v>
      </c>
      <c r="G69" s="13">
        <v>179</v>
      </c>
      <c r="H69" s="13">
        <v>193</v>
      </c>
      <c r="I69" s="13">
        <v>179</v>
      </c>
      <c r="J69" s="13">
        <v>170</v>
      </c>
      <c r="K69" s="13">
        <v>200</v>
      </c>
      <c r="L69" s="13">
        <v>112</v>
      </c>
      <c r="U69" s="116">
        <f aca="true" t="shared" si="60" ref="U69:U123">IF(D69&gt;0,CONCATENATE(D69,LARGE(G69:L69,1))*0.001,0)</f>
        <v>1033.2</v>
      </c>
    </row>
    <row r="70" spans="1:21" ht="14.25">
      <c r="A70" s="130">
        <f>RANK(U70,$U$4:$U$186,0)+COUNTIF(U$3:U69,U70)</f>
        <v>77</v>
      </c>
      <c r="B70" s="28" t="str">
        <f ca="1">IF(INDEX(Setup!$H$2:$AO$42,(Setup!$F$60)+3,Setup!$E$60)&gt;0,INDEX(Setup!$H$2:$AO$42,(Setup!$F$60)+3,Setup!$E$60)," ")</f>
        <v>Cassandra Huiras</v>
      </c>
      <c r="C70" s="114" t="str">
        <f aca="true" t="shared" si="61" ref="C70:C75">C69</f>
        <v>Morningside College</v>
      </c>
      <c r="D70" s="13">
        <f t="shared" si="40"/>
        <v>462</v>
      </c>
      <c r="E70" s="13">
        <f t="shared" si="53"/>
        <v>3</v>
      </c>
      <c r="F70" s="14">
        <f t="shared" si="54"/>
        <v>154</v>
      </c>
      <c r="G70" s="13"/>
      <c r="H70" s="13">
        <v>172</v>
      </c>
      <c r="I70" s="13">
        <v>155</v>
      </c>
      <c r="J70" s="13">
        <v>135</v>
      </c>
      <c r="K70" s="13"/>
      <c r="L70" s="13"/>
      <c r="U70" s="116">
        <f t="shared" si="60"/>
        <v>462.172</v>
      </c>
    </row>
    <row r="71" spans="1:21" ht="18" customHeight="1">
      <c r="A71" s="130">
        <f>RANK(U71,$U$4:$U$186,0)+COUNTIF(U$3:U70,U71)</f>
        <v>30</v>
      </c>
      <c r="B71" s="28" t="str">
        <f ca="1">IF(INDEX(Setup!$H$2:$AO$42,(Setup!$F$60)+4,Setup!$E$60)&gt;0,INDEX(Setup!$H$2:$AO$42,(Setup!$F$60)+4,Setup!$E$60)," ")</f>
        <v>Haley Mathes</v>
      </c>
      <c r="C71" s="114" t="str">
        <f t="shared" si="61"/>
        <v>Morningside College</v>
      </c>
      <c r="D71" s="13">
        <f t="shared" si="40"/>
        <v>1014</v>
      </c>
      <c r="E71" s="13">
        <f t="shared" si="53"/>
        <v>6</v>
      </c>
      <c r="F71" s="14">
        <f t="shared" si="54"/>
        <v>169</v>
      </c>
      <c r="G71" s="13">
        <v>189</v>
      </c>
      <c r="H71" s="13">
        <v>165</v>
      </c>
      <c r="I71" s="13">
        <v>172</v>
      </c>
      <c r="J71" s="13">
        <v>168</v>
      </c>
      <c r="K71" s="13">
        <v>157</v>
      </c>
      <c r="L71" s="13">
        <v>163</v>
      </c>
      <c r="U71" s="116">
        <f t="shared" si="60"/>
        <v>1014.189</v>
      </c>
    </row>
    <row r="72" spans="1:21" ht="18" customHeight="1">
      <c r="A72" s="130">
        <f>RANK(U72,$U$4:$U$186,0)+COUNTIF(U$3:U71,U72)</f>
        <v>87</v>
      </c>
      <c r="B72" s="28" t="str">
        <f ca="1">IF(INDEX(Setup!$H$2:$AO$42,(Setup!$F$60)+5,Setup!$E$60)&gt;0,INDEX(Setup!$H$2:$AO$42,(Setup!$F$60)+5,Setup!$E$60)," ")</f>
        <v>Kaitlyn Pearson</v>
      </c>
      <c r="C72" s="114" t="str">
        <f t="shared" si="61"/>
        <v>Morningside College</v>
      </c>
      <c r="D72" s="13">
        <f t="shared" si="40"/>
        <v>122</v>
      </c>
      <c r="E72" s="13">
        <f t="shared" si="53"/>
        <v>1</v>
      </c>
      <c r="F72" s="14">
        <f t="shared" si="54"/>
        <v>122</v>
      </c>
      <c r="G72" s="13">
        <v>122</v>
      </c>
      <c r="H72" s="15"/>
      <c r="I72" s="13"/>
      <c r="J72" s="13"/>
      <c r="K72" s="13"/>
      <c r="L72" s="15"/>
      <c r="U72" s="116">
        <f t="shared" si="60"/>
        <v>122.122</v>
      </c>
    </row>
    <row r="73" spans="1:21" ht="18" customHeight="1">
      <c r="A73" s="130">
        <f>RANK(U73,$U$4:$U$186,0)+COUNTIF(U$3:U72,U73)</f>
        <v>72</v>
      </c>
      <c r="B73" s="28" t="str">
        <f ca="1">IF(INDEX(Setup!$H$2:$AO$42,(Setup!$F$60)+6,Setup!$E$60)&gt;0,INDEX(Setup!$H$2:$AO$42,(Setup!$F$60)+6,Setup!$E$60)," ")</f>
        <v>Bailey Portwood</v>
      </c>
      <c r="C73" s="114" t="str">
        <f t="shared" si="61"/>
        <v>Morningside College</v>
      </c>
      <c r="D73" s="13">
        <f t="shared" si="40"/>
        <v>609</v>
      </c>
      <c r="E73" s="13">
        <f t="shared" si="53"/>
        <v>4</v>
      </c>
      <c r="F73" s="14">
        <f t="shared" si="54"/>
        <v>152.25</v>
      </c>
      <c r="G73" s="13"/>
      <c r="H73" s="13"/>
      <c r="I73" s="13">
        <v>142</v>
      </c>
      <c r="J73" s="13">
        <v>157</v>
      </c>
      <c r="K73" s="13">
        <v>163</v>
      </c>
      <c r="L73" s="13">
        <v>147</v>
      </c>
      <c r="U73" s="116">
        <f t="shared" si="60"/>
        <v>609.163</v>
      </c>
    </row>
    <row r="74" spans="1:21" ht="18" customHeight="1">
      <c r="A74" s="130">
        <f>RANK(U74,$U$4:$U$186,0)+COUNTIF(U$3:U73,U74)</f>
        <v>81</v>
      </c>
      <c r="B74" s="28" t="str">
        <f ca="1">IF(INDEX(Setup!$H$2:$AO$42,(Setup!$F$60)+7,Setup!$E$60)&gt;0,INDEX(Setup!$H$2:$AO$42,(Setup!$F$60)+7,Setup!$E$60)," ")</f>
        <v>Abigail Harling</v>
      </c>
      <c r="C74" s="114" t="str">
        <f t="shared" si="61"/>
        <v>Morningside College</v>
      </c>
      <c r="D74" s="13">
        <f t="shared" si="40"/>
        <v>332</v>
      </c>
      <c r="E74" s="13">
        <f t="shared" si="53"/>
        <v>2</v>
      </c>
      <c r="F74" s="14">
        <f t="shared" si="54"/>
        <v>166</v>
      </c>
      <c r="G74" s="13"/>
      <c r="H74" s="13"/>
      <c r="I74" s="13"/>
      <c r="J74" s="13"/>
      <c r="K74" s="13">
        <v>189</v>
      </c>
      <c r="L74" s="13">
        <v>143</v>
      </c>
      <c r="U74" s="116">
        <f t="shared" si="60"/>
        <v>332.189</v>
      </c>
    </row>
    <row r="75" spans="1:21" ht="18" customHeight="1">
      <c r="A75" s="131">
        <f>RANK(U75,$U$4:$U$186,0)+COUNTIF(U$3:U74,U75)</f>
        <v>82</v>
      </c>
      <c r="B75" s="111" t="str">
        <f ca="1">IF(INDEX(Setup!$H$2:$AO$42,(Setup!$F$60)+8,Setup!$E$60)&gt;0,INDEX(Setup!$H$2:$AO$42,(Setup!$F$60)+8,Setup!$E$60)," ")</f>
        <v>Marianna Pizzini</v>
      </c>
      <c r="C75" s="115" t="str">
        <f t="shared" si="61"/>
        <v>Morningside College</v>
      </c>
      <c r="D75" s="110">
        <f t="shared" si="40"/>
        <v>327</v>
      </c>
      <c r="E75" s="110">
        <f t="shared" si="53"/>
        <v>2</v>
      </c>
      <c r="F75" s="112">
        <f t="shared" si="54"/>
        <v>163.5</v>
      </c>
      <c r="G75" s="110">
        <v>197</v>
      </c>
      <c r="H75" s="110">
        <v>130</v>
      </c>
      <c r="I75" s="110"/>
      <c r="J75" s="110"/>
      <c r="K75" s="110"/>
      <c r="L75" s="110"/>
      <c r="M75" s="73"/>
      <c r="N75" s="73"/>
      <c r="O75" s="73"/>
      <c r="P75" s="73"/>
      <c r="Q75" s="73"/>
      <c r="R75" s="73"/>
      <c r="S75" s="121"/>
      <c r="T75" s="73"/>
      <c r="U75" s="116">
        <f t="shared" si="60"/>
        <v>327.197</v>
      </c>
    </row>
    <row r="76" spans="1:21" ht="18" customHeight="1">
      <c r="A76" s="130">
        <f>RANK(U76,$U$4:$U$186,0)+COUNTIF(U$3:U75,U76)</f>
        <v>15</v>
      </c>
      <c r="B76" s="28" t="str">
        <f ca="1">IF(INDEX(Setup!$H$2:$AO$42,(Setup!$F$61)+1,Setup!$E$61)&gt;0,INDEX(Setup!$H$2:$AO$42,(Setup!$F$61)+1,Setup!$E$61)," ")</f>
        <v>Sasha Bengtson</v>
      </c>
      <c r="C76" s="114" t="str">
        <f>INDEX(Setup!$B$30:$B$69,MATCH('Womens All Events'!T76,Setup!$A$30:$A$69,0))</f>
        <v>Ottawa University</v>
      </c>
      <c r="D76" s="13">
        <f t="shared" si="40"/>
        <v>1103</v>
      </c>
      <c r="E76" s="13">
        <f t="shared" si="53"/>
        <v>6</v>
      </c>
      <c r="F76" s="14">
        <f t="shared" si="54"/>
        <v>183.83333333333334</v>
      </c>
      <c r="G76" s="13">
        <v>176</v>
      </c>
      <c r="H76" s="13">
        <v>232</v>
      </c>
      <c r="I76" s="13">
        <v>149</v>
      </c>
      <c r="J76" s="13">
        <v>159</v>
      </c>
      <c r="K76" s="13">
        <v>154</v>
      </c>
      <c r="L76" s="13">
        <v>233</v>
      </c>
      <c r="M76">
        <f>SUM(G76:G83)</f>
        <v>891</v>
      </c>
      <c r="N76">
        <f aca="true" t="shared" si="62" ref="N76">SUM(H76:H83)</f>
        <v>856</v>
      </c>
      <c r="O76">
        <f aca="true" t="shared" si="63" ref="O76">SUM(I76:I83)</f>
        <v>874</v>
      </c>
      <c r="P76">
        <f aca="true" t="shared" si="64" ref="P76">SUM(J76:J83)</f>
        <v>801</v>
      </c>
      <c r="Q76">
        <f aca="true" t="shared" si="65" ref="Q76">SUM(K76:K83)</f>
        <v>806</v>
      </c>
      <c r="R76">
        <f aca="true" t="shared" si="66" ref="R76">SUM(L76:L83)</f>
        <v>841</v>
      </c>
      <c r="S76" s="120">
        <f>SUM(M76:R76)</f>
        <v>5069</v>
      </c>
      <c r="T76">
        <v>32</v>
      </c>
      <c r="U76" s="116">
        <f t="shared" si="60"/>
        <v>1103.233</v>
      </c>
    </row>
    <row r="77" spans="1:21" ht="14.25">
      <c r="A77" s="130">
        <f>RANK(U77,$U$4:$U$186,0)+COUNTIF(U$3:U76,U77)</f>
        <v>78</v>
      </c>
      <c r="B77" s="28" t="str">
        <f ca="1">IF(INDEX(Setup!$H$2:$AO$42,(Setup!$F$61)+2,Setup!$E$61)&gt;0,INDEX(Setup!$H$2:$AO$42,(Setup!$F$61)+2,Setup!$E$61)," ")</f>
        <v>Hannah Middough</v>
      </c>
      <c r="C77" s="114" t="str">
        <f>C76</f>
        <v>Ottawa University</v>
      </c>
      <c r="D77" s="13">
        <f t="shared" si="40"/>
        <v>425</v>
      </c>
      <c r="E77" s="13">
        <f t="shared" si="53"/>
        <v>3</v>
      </c>
      <c r="F77" s="14">
        <f t="shared" si="54"/>
        <v>141.66666666666666</v>
      </c>
      <c r="G77" s="13">
        <v>168</v>
      </c>
      <c r="H77" s="13">
        <v>129</v>
      </c>
      <c r="I77" s="13"/>
      <c r="J77" s="13">
        <v>128</v>
      </c>
      <c r="K77" s="15"/>
      <c r="L77" s="13"/>
      <c r="U77" s="116">
        <f t="shared" si="60"/>
        <v>425.168</v>
      </c>
    </row>
    <row r="78" spans="1:21" ht="14.25">
      <c r="A78" s="130">
        <f>RANK(U78,$U$4:$U$186,0)+COUNTIF(U$3:U77,U78)</f>
        <v>76</v>
      </c>
      <c r="B78" s="28" t="str">
        <f ca="1">IF(INDEX(Setup!$H$2:$AO$42,(Setup!$F$61)+3,Setup!$E$61)&gt;0,INDEX(Setup!$H$2:$AO$42,(Setup!$F$61)+3,Setup!$E$61)," ")</f>
        <v>Angely Morgan</v>
      </c>
      <c r="C78" s="114" t="str">
        <f aca="true" t="shared" si="67" ref="C78:C83">C77</f>
        <v>Ottawa University</v>
      </c>
      <c r="D78" s="13">
        <f t="shared" si="40"/>
        <v>466</v>
      </c>
      <c r="E78" s="13">
        <f t="shared" si="53"/>
        <v>3</v>
      </c>
      <c r="F78" s="14">
        <f t="shared" si="54"/>
        <v>155.33333333333334</v>
      </c>
      <c r="G78" s="13"/>
      <c r="H78" s="13"/>
      <c r="I78" s="13">
        <v>156</v>
      </c>
      <c r="J78" s="13"/>
      <c r="K78" s="13">
        <v>169</v>
      </c>
      <c r="L78" s="13">
        <v>141</v>
      </c>
      <c r="U78" s="116">
        <f t="shared" si="60"/>
        <v>466.169</v>
      </c>
    </row>
    <row r="79" spans="1:21" ht="14.25">
      <c r="A79" s="130">
        <f>RANK(U79,$U$4:$U$186,0)+COUNTIF(U$3:U78,U79)</f>
        <v>48</v>
      </c>
      <c r="B79" s="28" t="str">
        <f ca="1">IF(INDEX(Setup!$H$2:$AO$42,(Setup!$F$61)+4,Setup!$E$61)&gt;0,INDEX(Setup!$H$2:$AO$42,(Setup!$F$61)+4,Setup!$E$61)," ")</f>
        <v>Cearstyn McGhee</v>
      </c>
      <c r="C79" s="114" t="str">
        <f t="shared" si="67"/>
        <v>Ottawa University</v>
      </c>
      <c r="D79" s="13">
        <f t="shared" si="40"/>
        <v>942</v>
      </c>
      <c r="E79" s="13">
        <f t="shared" si="53"/>
        <v>6</v>
      </c>
      <c r="F79" s="14">
        <f t="shared" si="54"/>
        <v>157</v>
      </c>
      <c r="G79" s="13">
        <v>193</v>
      </c>
      <c r="H79" s="13">
        <v>158</v>
      </c>
      <c r="I79" s="13">
        <v>152</v>
      </c>
      <c r="J79" s="13">
        <v>145</v>
      </c>
      <c r="K79" s="13">
        <v>156</v>
      </c>
      <c r="L79" s="13">
        <v>138</v>
      </c>
      <c r="U79" s="116">
        <f t="shared" si="60"/>
        <v>942.193</v>
      </c>
    </row>
    <row r="80" spans="1:21" ht="14.25">
      <c r="A80" s="130">
        <f>RANK(U80,$U$4:$U$186,0)+COUNTIF(U$3:U79,U80)</f>
        <v>28</v>
      </c>
      <c r="B80" s="28" t="str">
        <f ca="1">IF(INDEX(Setup!$H$2:$AO$42,(Setup!$F$61)+5,Setup!$E$61)&gt;0,INDEX(Setup!$H$2:$AO$42,(Setup!$F$61)+5,Setup!$E$61)," ")</f>
        <v>Casey Holmes</v>
      </c>
      <c r="C80" s="114" t="str">
        <f t="shared" si="67"/>
        <v>Ottawa University</v>
      </c>
      <c r="D80" s="13">
        <f t="shared" si="40"/>
        <v>1022</v>
      </c>
      <c r="E80" s="13">
        <f t="shared" si="53"/>
        <v>6</v>
      </c>
      <c r="F80" s="14">
        <f t="shared" si="54"/>
        <v>170.33333333333334</v>
      </c>
      <c r="G80" s="13">
        <v>143</v>
      </c>
      <c r="H80" s="13">
        <v>167</v>
      </c>
      <c r="I80" s="13">
        <v>215</v>
      </c>
      <c r="J80" s="13">
        <v>180</v>
      </c>
      <c r="K80" s="13">
        <v>145</v>
      </c>
      <c r="L80" s="13">
        <v>172</v>
      </c>
      <c r="U80" s="116">
        <f t="shared" si="60"/>
        <v>1022.215</v>
      </c>
    </row>
    <row r="81" spans="1:21" ht="14.25">
      <c r="A81" s="130">
        <f>RANK(U81,$U$4:$U$186,0)+COUNTIF(U$3:U80,U81)</f>
        <v>13</v>
      </c>
      <c r="B81" s="28" t="str">
        <f ca="1">IF(INDEX(Setup!$H$2:$AO$42,(Setup!$F$61)+6,Setup!$E$61)&gt;0,INDEX(Setup!$H$2:$AO$42,(Setup!$F$61)+6,Setup!$E$61)," ")</f>
        <v>Rachel Barber</v>
      </c>
      <c r="C81" s="114" t="str">
        <f t="shared" si="67"/>
        <v>Ottawa University</v>
      </c>
      <c r="D81" s="13">
        <f t="shared" si="40"/>
        <v>1111</v>
      </c>
      <c r="E81" s="13">
        <f t="shared" si="53"/>
        <v>6</v>
      </c>
      <c r="F81" s="14">
        <f t="shared" si="54"/>
        <v>185.16666666666666</v>
      </c>
      <c r="G81" s="13">
        <v>211</v>
      </c>
      <c r="H81" s="13">
        <v>170</v>
      </c>
      <c r="I81" s="13">
        <v>202</v>
      </c>
      <c r="J81" s="13">
        <v>189</v>
      </c>
      <c r="K81" s="13">
        <v>182</v>
      </c>
      <c r="L81" s="13">
        <v>157</v>
      </c>
      <c r="U81" s="116">
        <f t="shared" si="60"/>
        <v>1111.211</v>
      </c>
    </row>
    <row r="82" spans="1:21" ht="14.25">
      <c r="A82" s="130">
        <f>RANK(U82,$U$4:$U$186,0)+COUNTIF(U$3:U81,U82)</f>
        <v>109</v>
      </c>
      <c r="B82" s="28" t="str">
        <f ca="1">IF(INDEX(Setup!$H$2:$AO$42,(Setup!$F$61)+7,Setup!$E$61)&gt;0,INDEX(Setup!$H$2:$AO$42,(Setup!$F$61)+7,Setup!$E$61)," ")</f>
        <v xml:space="preserve"> </v>
      </c>
      <c r="C82" s="114" t="str">
        <f t="shared" si="67"/>
        <v>Ottawa University</v>
      </c>
      <c r="D82" s="13">
        <f t="shared" si="40"/>
        <v>0</v>
      </c>
      <c r="E82" s="13">
        <f t="shared" si="53"/>
        <v>0</v>
      </c>
      <c r="F82" s="14" t="e">
        <f t="shared" si="54"/>
        <v>#DIV/0!</v>
      </c>
      <c r="G82" s="13"/>
      <c r="H82" s="13"/>
      <c r="I82" s="13"/>
      <c r="J82" s="13"/>
      <c r="K82" s="13"/>
      <c r="L82" s="13"/>
      <c r="U82" s="116">
        <f t="shared" si="60"/>
        <v>0</v>
      </c>
    </row>
    <row r="83" spans="1:21" ht="14.25">
      <c r="A83" s="131">
        <f>RANK(U83,$U$4:$U$186,0)+COUNTIF(U$3:U82,U83)</f>
        <v>110</v>
      </c>
      <c r="B83" s="111" t="str">
        <f ca="1">IF(INDEX(Setup!$H$2:$AO$42,(Setup!$F$61)+8,Setup!$E$61)&gt;0,INDEX(Setup!$H$2:$AO$42,(Setup!$F$61)+8,Setup!$E$61)," ")</f>
        <v xml:space="preserve"> </v>
      </c>
      <c r="C83" s="115" t="str">
        <f t="shared" si="67"/>
        <v>Ottawa University</v>
      </c>
      <c r="D83" s="110">
        <f t="shared" si="40"/>
        <v>0</v>
      </c>
      <c r="E83" s="110">
        <f t="shared" si="53"/>
        <v>0</v>
      </c>
      <c r="F83" s="112" t="e">
        <f t="shared" si="54"/>
        <v>#DIV/0!</v>
      </c>
      <c r="G83" s="110"/>
      <c r="H83" s="113"/>
      <c r="I83" s="110"/>
      <c r="J83" s="110"/>
      <c r="K83" s="110"/>
      <c r="L83" s="113"/>
      <c r="M83" s="73"/>
      <c r="N83" s="73"/>
      <c r="O83" s="73"/>
      <c r="P83" s="73"/>
      <c r="Q83" s="73"/>
      <c r="R83" s="73"/>
      <c r="S83" s="121"/>
      <c r="T83" s="73"/>
      <c r="U83" s="116">
        <f t="shared" si="60"/>
        <v>0</v>
      </c>
    </row>
    <row r="84" spans="1:21" ht="14.25">
      <c r="A84" s="130">
        <f>RANK(U84,$U$4:$U$186,0)+COUNTIF(U$3:U83,U84)</f>
        <v>64</v>
      </c>
      <c r="B84" s="28" t="str">
        <f ca="1">IF(INDEX(Setup!$H$2:$AO$42,(Setup!$F$62)+1,Setup!$E$62)&gt;0,INDEX(Setup!$H$2:$AO$42,(Setup!$F$62)+1,Setup!$E$62)," ")</f>
        <v>Alexandra Gluck</v>
      </c>
      <c r="C84" s="114" t="str">
        <f>INDEX(Setup!$B$30:$B$69,MATCH('Womens All Events'!T84,Setup!$A$30:$A$69,0))</f>
        <v>Morningside College JV</v>
      </c>
      <c r="D84" s="13">
        <f aca="true" t="shared" si="68" ref="D84:D117">SUM(G84:L84)</f>
        <v>754</v>
      </c>
      <c r="E84" s="13">
        <f t="shared" si="53"/>
        <v>5</v>
      </c>
      <c r="F84" s="14">
        <f t="shared" si="54"/>
        <v>150.8</v>
      </c>
      <c r="G84" s="13">
        <v>140</v>
      </c>
      <c r="H84" s="13">
        <v>168</v>
      </c>
      <c r="I84" s="13">
        <v>149</v>
      </c>
      <c r="J84" s="13">
        <v>156</v>
      </c>
      <c r="K84" s="13">
        <v>141</v>
      </c>
      <c r="L84" s="13"/>
      <c r="M84">
        <f>SUM(G84:G91)</f>
        <v>832</v>
      </c>
      <c r="N84">
        <f aca="true" t="shared" si="69" ref="N84">SUM(H84:H91)</f>
        <v>815</v>
      </c>
      <c r="O84">
        <f aca="true" t="shared" si="70" ref="O84">SUM(I84:I91)</f>
        <v>854</v>
      </c>
      <c r="P84">
        <f aca="true" t="shared" si="71" ref="P84">SUM(J84:J91)</f>
        <v>782</v>
      </c>
      <c r="Q84">
        <f aca="true" t="shared" si="72" ref="Q84">SUM(K84:K91)</f>
        <v>782</v>
      </c>
      <c r="R84">
        <f aca="true" t="shared" si="73" ref="R84">SUM(L84:L91)</f>
        <v>767</v>
      </c>
      <c r="S84" s="120">
        <f>SUM(M84:R84)</f>
        <v>4832</v>
      </c>
      <c r="T84">
        <v>33</v>
      </c>
      <c r="U84" s="116">
        <f t="shared" si="60"/>
        <v>754.168</v>
      </c>
    </row>
    <row r="85" spans="1:21" ht="14.25">
      <c r="A85" s="130">
        <f>RANK(U85,$U$4:$U$186,0)+COUNTIF(U$3:U84,U85)</f>
        <v>71</v>
      </c>
      <c r="B85" s="28" t="str">
        <f ca="1">IF(INDEX(Setup!$H$2:$AO$42,(Setup!$F$62)+2,Setup!$E$62)&gt;0,INDEX(Setup!$H$2:$AO$42,(Setup!$F$62)+2,Setup!$E$62)," ")</f>
        <v>Madison LeGrand</v>
      </c>
      <c r="C85" s="114" t="str">
        <f>C84</f>
        <v>Morningside College JV</v>
      </c>
      <c r="D85" s="13">
        <f t="shared" si="68"/>
        <v>624</v>
      </c>
      <c r="E85" s="13">
        <f t="shared" si="53"/>
        <v>4</v>
      </c>
      <c r="F85" s="14">
        <f t="shared" si="54"/>
        <v>156</v>
      </c>
      <c r="G85" s="13">
        <v>167</v>
      </c>
      <c r="H85" s="13">
        <v>125</v>
      </c>
      <c r="I85" s="13"/>
      <c r="J85" s="13"/>
      <c r="K85" s="13">
        <v>176</v>
      </c>
      <c r="L85" s="13">
        <v>156</v>
      </c>
      <c r="U85" s="116">
        <f t="shared" si="60"/>
        <v>624.176</v>
      </c>
    </row>
    <row r="86" spans="1:21" ht="14.25">
      <c r="A86" s="130">
        <f>RANK(U86,$U$4:$U$186,0)+COUNTIF(U$3:U85,U86)</f>
        <v>54</v>
      </c>
      <c r="B86" s="28" t="str">
        <f ca="1">IF(INDEX(Setup!$H$2:$AO$42,(Setup!$F$62)+3,Setup!$E$62)&gt;0,INDEX(Setup!$H$2:$AO$42,(Setup!$F$62)+3,Setup!$E$62)," ")</f>
        <v>Allyson Dudley</v>
      </c>
      <c r="C86" s="114" t="str">
        <f aca="true" t="shared" si="74" ref="C86:C91">C85</f>
        <v>Morningside College JV</v>
      </c>
      <c r="D86" s="13">
        <f t="shared" si="68"/>
        <v>888</v>
      </c>
      <c r="E86" s="13">
        <f t="shared" si="53"/>
        <v>5</v>
      </c>
      <c r="F86" s="14">
        <f t="shared" si="54"/>
        <v>177.6</v>
      </c>
      <c r="G86" s="13">
        <v>178</v>
      </c>
      <c r="H86" s="13">
        <v>206</v>
      </c>
      <c r="I86" s="13">
        <v>191</v>
      </c>
      <c r="J86" s="13">
        <v>131</v>
      </c>
      <c r="K86" s="13"/>
      <c r="L86" s="13">
        <v>182</v>
      </c>
      <c r="U86" s="116">
        <f t="shared" si="60"/>
        <v>888.206</v>
      </c>
    </row>
    <row r="87" spans="1:21" ht="14.25">
      <c r="A87" s="130">
        <f>RANK(U87,$U$4:$U$186,0)+COUNTIF(U$3:U86,U87)</f>
        <v>60</v>
      </c>
      <c r="B87" s="28" t="str">
        <f ca="1">IF(INDEX(Setup!$H$2:$AO$42,(Setup!$F$62)+4,Setup!$E$62)&gt;0,INDEX(Setup!$H$2:$AO$42,(Setup!$F$62)+4,Setup!$E$62)," ")</f>
        <v>Marie Sitz</v>
      </c>
      <c r="C87" s="114" t="str">
        <f t="shared" si="74"/>
        <v>Morningside College JV</v>
      </c>
      <c r="D87" s="13">
        <f t="shared" si="68"/>
        <v>828</v>
      </c>
      <c r="E87" s="13">
        <f t="shared" si="53"/>
        <v>5</v>
      </c>
      <c r="F87" s="14">
        <f t="shared" si="54"/>
        <v>165.6</v>
      </c>
      <c r="G87" s="13">
        <v>178</v>
      </c>
      <c r="H87" s="13">
        <v>164</v>
      </c>
      <c r="I87" s="13">
        <v>186</v>
      </c>
      <c r="J87" s="13">
        <v>137</v>
      </c>
      <c r="K87" s="13"/>
      <c r="L87" s="13">
        <v>163</v>
      </c>
      <c r="U87" s="116">
        <f t="shared" si="60"/>
        <v>828.186</v>
      </c>
    </row>
    <row r="88" spans="1:21" ht="14.25">
      <c r="A88" s="130">
        <f>RANK(U88,$U$4:$U$186,0)+COUNTIF(U$3:U87,U88)</f>
        <v>83</v>
      </c>
      <c r="B88" s="28" t="str">
        <f ca="1">IF(INDEX(Setup!$H$2:$AO$42,(Setup!$F$62)+5,Setup!$E$62)&gt;0,INDEX(Setup!$H$2:$AO$42,(Setup!$F$62)+5,Setup!$E$62)," ")</f>
        <v>Cassidy Boom</v>
      </c>
      <c r="C88" s="114" t="str">
        <f t="shared" si="74"/>
        <v>Morningside College JV</v>
      </c>
      <c r="D88" s="13">
        <f t="shared" si="68"/>
        <v>325</v>
      </c>
      <c r="E88" s="13">
        <f t="shared" si="53"/>
        <v>2</v>
      </c>
      <c r="F88" s="14">
        <f t="shared" si="54"/>
        <v>162.5</v>
      </c>
      <c r="G88" s="13"/>
      <c r="H88" s="13"/>
      <c r="I88" s="13"/>
      <c r="J88" s="13"/>
      <c r="K88" s="13">
        <v>158</v>
      </c>
      <c r="L88" s="13">
        <v>167</v>
      </c>
      <c r="U88" s="116">
        <f t="shared" si="60"/>
        <v>325.16700000000003</v>
      </c>
    </row>
    <row r="89" spans="1:21" ht="14.25">
      <c r="A89" s="130">
        <f>RANK(U89,$U$4:$U$186,0)+COUNTIF(U$3:U88,U89)</f>
        <v>74</v>
      </c>
      <c r="B89" s="28" t="str">
        <f ca="1">IF(INDEX(Setup!$H$2:$AO$42,(Setup!$F$62)+6,Setup!$E$62)&gt;0,INDEX(Setup!$H$2:$AO$42,(Setup!$F$62)+6,Setup!$E$62)," ")</f>
        <v>Jesse Phipps</v>
      </c>
      <c r="C89" s="114" t="str">
        <f t="shared" si="74"/>
        <v>Morningside College JV</v>
      </c>
      <c r="D89" s="13">
        <f t="shared" si="68"/>
        <v>471</v>
      </c>
      <c r="E89" s="13">
        <f t="shared" si="53"/>
        <v>3</v>
      </c>
      <c r="F89" s="14">
        <f t="shared" si="54"/>
        <v>157</v>
      </c>
      <c r="G89" s="13"/>
      <c r="H89" s="13"/>
      <c r="I89" s="13">
        <v>172</v>
      </c>
      <c r="J89" s="13">
        <v>163</v>
      </c>
      <c r="K89" s="13">
        <v>136</v>
      </c>
      <c r="L89" s="13"/>
      <c r="U89" s="116">
        <f t="shared" si="60"/>
        <v>471.172</v>
      </c>
    </row>
    <row r="90" spans="1:21" ht="14.25">
      <c r="A90" s="130">
        <f>RANK(U90,$U$4:$U$186,0)+COUNTIF(U$3:U89,U90)</f>
        <v>47</v>
      </c>
      <c r="B90" s="28" t="str">
        <f ca="1">IF(INDEX(Setup!$H$2:$AO$42,(Setup!$F$62)+7,Setup!$E$62)&gt;0,INDEX(Setup!$H$2:$AO$42,(Setup!$F$62)+7,Setup!$E$62)," ")</f>
        <v>Clover Rodriguez</v>
      </c>
      <c r="C90" s="114" t="str">
        <f t="shared" si="74"/>
        <v>Morningside College JV</v>
      </c>
      <c r="D90" s="13">
        <f t="shared" si="68"/>
        <v>942</v>
      </c>
      <c r="E90" s="13">
        <f t="shared" si="53"/>
        <v>6</v>
      </c>
      <c r="F90" s="14">
        <f t="shared" si="54"/>
        <v>157</v>
      </c>
      <c r="G90" s="13">
        <v>169</v>
      </c>
      <c r="H90" s="13">
        <v>152</v>
      </c>
      <c r="I90" s="13">
        <v>156</v>
      </c>
      <c r="J90" s="13">
        <v>195</v>
      </c>
      <c r="K90" s="13">
        <v>171</v>
      </c>
      <c r="L90" s="13">
        <v>99</v>
      </c>
      <c r="U90" s="116">
        <f t="shared" si="60"/>
        <v>942.195</v>
      </c>
    </row>
    <row r="91" spans="1:21" ht="14.25">
      <c r="A91" s="131">
        <f>RANK(U91,$U$4:$U$186,0)+COUNTIF(U$3:U90,U91)</f>
        <v>111</v>
      </c>
      <c r="B91" s="111" t="str">
        <f ca="1">IF(INDEX(Setup!$H$2:$AO$42,(Setup!$F$62)+8,Setup!$E$62)&gt;0,INDEX(Setup!$H$2:$AO$42,(Setup!$F$62)+8,Setup!$E$62)," ")</f>
        <v xml:space="preserve"> </v>
      </c>
      <c r="C91" s="115" t="str">
        <f t="shared" si="74"/>
        <v>Morningside College JV</v>
      </c>
      <c r="D91" s="110">
        <f t="shared" si="68"/>
        <v>0</v>
      </c>
      <c r="E91" s="110">
        <f t="shared" si="53"/>
        <v>0</v>
      </c>
      <c r="F91" s="112" t="e">
        <f t="shared" si="54"/>
        <v>#DIV/0!</v>
      </c>
      <c r="G91" s="110"/>
      <c r="H91" s="110"/>
      <c r="I91" s="110"/>
      <c r="J91" s="110"/>
      <c r="K91" s="110"/>
      <c r="L91" s="110"/>
      <c r="M91" s="73"/>
      <c r="N91" s="73"/>
      <c r="O91" s="73"/>
      <c r="P91" s="73"/>
      <c r="Q91" s="73"/>
      <c r="R91" s="73"/>
      <c r="S91" s="121"/>
      <c r="T91" s="73"/>
      <c r="U91" s="116">
        <f t="shared" si="60"/>
        <v>0</v>
      </c>
    </row>
    <row r="92" spans="1:21" ht="14.25">
      <c r="A92" s="130">
        <f>RANK(U92,$U$4:$U$186,0)+COUNTIF(U$3:U91,U92)</f>
        <v>42</v>
      </c>
      <c r="B92" s="28" t="str">
        <f ca="1">IF(INDEX(Setup!$H$2:$AO$42,(Setup!$F$63)+1,Setup!$E$63)&gt;0,INDEX(Setup!$H$2:$AO$42,(Setup!$F$63)+1,Setup!$E$63)," ")</f>
        <v>Diane Hasty</v>
      </c>
      <c r="C92" s="114" t="str">
        <f>INDEX(Setup!$B$30:$B$69,MATCH('Womens All Events'!T92,Setup!$A$30:$A$69,0))</f>
        <v>West Texas AM</v>
      </c>
      <c r="D92" s="13">
        <f t="shared" si="68"/>
        <v>961</v>
      </c>
      <c r="E92" s="13">
        <f t="shared" si="53"/>
        <v>6</v>
      </c>
      <c r="F92" s="14">
        <f t="shared" si="54"/>
        <v>160.16666666666666</v>
      </c>
      <c r="G92" s="13">
        <v>162</v>
      </c>
      <c r="H92" s="13">
        <v>167</v>
      </c>
      <c r="I92" s="13">
        <v>167</v>
      </c>
      <c r="J92" s="13">
        <v>141</v>
      </c>
      <c r="K92" s="13">
        <v>159</v>
      </c>
      <c r="L92" s="13">
        <v>165</v>
      </c>
      <c r="M92">
        <f>SUM(G92:G99)</f>
        <v>876</v>
      </c>
      <c r="N92">
        <f aca="true" t="shared" si="75" ref="N92">SUM(H92:H99)</f>
        <v>863</v>
      </c>
      <c r="O92">
        <f aca="true" t="shared" si="76" ref="O92">SUM(I92:I99)</f>
        <v>835</v>
      </c>
      <c r="P92">
        <f aca="true" t="shared" si="77" ref="P92">SUM(J92:J99)</f>
        <v>878</v>
      </c>
      <c r="Q92">
        <f aca="true" t="shared" si="78" ref="Q92">SUM(K92:K99)</f>
        <v>910</v>
      </c>
      <c r="R92">
        <f aca="true" t="shared" si="79" ref="R92">SUM(L92:L99)</f>
        <v>895</v>
      </c>
      <c r="S92" s="120">
        <f>SUM(M92:R92)</f>
        <v>5257</v>
      </c>
      <c r="T92">
        <v>34</v>
      </c>
      <c r="U92" s="116">
        <f t="shared" si="60"/>
        <v>961.167</v>
      </c>
    </row>
    <row r="93" spans="1:21" ht="14.25">
      <c r="A93" s="130">
        <f>RANK(U93,$U$4:$U$186,0)+COUNTIF(U$3:U92,U93)</f>
        <v>86</v>
      </c>
      <c r="B93" s="28" t="str">
        <f ca="1">IF(INDEX(Setup!$H$2:$AO$42,(Setup!$F$63)+2,Setup!$E$63)&gt;0,INDEX(Setup!$H$2:$AO$42,(Setup!$F$63)+2,Setup!$E$63)," ")</f>
        <v>Elexis Sledge</v>
      </c>
      <c r="C93" s="114" t="str">
        <f>C92</f>
        <v>West Texas AM</v>
      </c>
      <c r="D93" s="13">
        <f t="shared" si="68"/>
        <v>142</v>
      </c>
      <c r="E93" s="13">
        <f t="shared" si="53"/>
        <v>1</v>
      </c>
      <c r="F93" s="14">
        <f t="shared" si="54"/>
        <v>142</v>
      </c>
      <c r="G93" s="13">
        <v>142</v>
      </c>
      <c r="H93" s="13"/>
      <c r="I93" s="13"/>
      <c r="J93" s="13"/>
      <c r="K93" s="13"/>
      <c r="L93" s="13"/>
      <c r="U93" s="116">
        <f t="shared" si="60"/>
        <v>142.142</v>
      </c>
    </row>
    <row r="94" spans="1:21" ht="14.25">
      <c r="A94" s="130">
        <f>RANK(U94,$U$4:$U$186,0)+COUNTIF(U$3:U93,U94)</f>
        <v>11</v>
      </c>
      <c r="B94" s="28" t="str">
        <f ca="1">IF(INDEX(Setup!$H$2:$AO$42,(Setup!$F$63)+3,Setup!$E$63)&gt;0,INDEX(Setup!$H$2:$AO$42,(Setup!$F$63)+3,Setup!$E$63)," ")</f>
        <v>Kaitlyn Schroyer</v>
      </c>
      <c r="C94" s="114" t="str">
        <f aca="true" t="shared" si="80" ref="C94:C99">C93</f>
        <v>West Texas AM</v>
      </c>
      <c r="D94" s="13">
        <f t="shared" si="68"/>
        <v>1113</v>
      </c>
      <c r="E94" s="13">
        <f t="shared" si="53"/>
        <v>6</v>
      </c>
      <c r="F94" s="14">
        <f t="shared" si="54"/>
        <v>185.5</v>
      </c>
      <c r="G94" s="13">
        <v>205</v>
      </c>
      <c r="H94" s="13">
        <v>168</v>
      </c>
      <c r="I94" s="13">
        <v>143</v>
      </c>
      <c r="J94" s="13">
        <v>188</v>
      </c>
      <c r="K94" s="13">
        <v>210</v>
      </c>
      <c r="L94" s="13">
        <v>199</v>
      </c>
      <c r="U94" s="116">
        <f t="shared" si="60"/>
        <v>1113.21</v>
      </c>
    </row>
    <row r="95" spans="1:21" ht="14.25">
      <c r="A95" s="130">
        <f>RANK(U95,$U$4:$U$186,0)+COUNTIF(U$3:U94,U95)</f>
        <v>27</v>
      </c>
      <c r="B95" s="28" t="str">
        <f ca="1">IF(INDEX(Setup!$H$2:$AO$42,(Setup!$F$63)+4,Setup!$E$63)&gt;0,INDEX(Setup!$H$2:$AO$42,(Setup!$F$63)+4,Setup!$E$63)," ")</f>
        <v>Kim Stokes</v>
      </c>
      <c r="C95" s="114" t="str">
        <f t="shared" si="80"/>
        <v>West Texas AM</v>
      </c>
      <c r="D95" s="13">
        <f t="shared" si="68"/>
        <v>1032</v>
      </c>
      <c r="E95" s="13">
        <f t="shared" si="53"/>
        <v>6</v>
      </c>
      <c r="F95" s="14">
        <f t="shared" si="54"/>
        <v>172</v>
      </c>
      <c r="G95" s="13">
        <v>188</v>
      </c>
      <c r="H95" s="13">
        <v>160</v>
      </c>
      <c r="I95" s="13">
        <v>167</v>
      </c>
      <c r="J95" s="13">
        <v>167</v>
      </c>
      <c r="K95" s="13">
        <v>172</v>
      </c>
      <c r="L95" s="13">
        <v>178</v>
      </c>
      <c r="U95" s="116">
        <f t="shared" si="60"/>
        <v>1032.188</v>
      </c>
    </row>
    <row r="96" spans="1:21" ht="14.25">
      <c r="A96" s="130">
        <f>RANK(U96,$U$4:$U$186,0)+COUNTIF(U$3:U95,U96)</f>
        <v>9</v>
      </c>
      <c r="B96" s="28" t="str">
        <f ca="1">IF(INDEX(Setup!$H$2:$AO$42,(Setup!$F$63)+5,Setup!$E$63)&gt;0,INDEX(Setup!$H$2:$AO$42,(Setup!$F$63)+5,Setup!$E$63)," ")</f>
        <v>Kat Rush</v>
      </c>
      <c r="C96" s="114" t="str">
        <f t="shared" si="80"/>
        <v>West Texas AM</v>
      </c>
      <c r="D96" s="13">
        <f aca="true" t="shared" si="81" ref="D96">SUM(G96:L96)</f>
        <v>1120</v>
      </c>
      <c r="E96" s="13">
        <f t="shared" si="53"/>
        <v>6</v>
      </c>
      <c r="F96" s="14">
        <f t="shared" si="54"/>
        <v>186.66666666666666</v>
      </c>
      <c r="G96" s="13">
        <v>179</v>
      </c>
      <c r="H96" s="13">
        <v>181</v>
      </c>
      <c r="I96" s="13">
        <v>191</v>
      </c>
      <c r="J96" s="13">
        <v>201</v>
      </c>
      <c r="K96" s="13">
        <v>181</v>
      </c>
      <c r="L96" s="13">
        <v>187</v>
      </c>
      <c r="U96" s="116">
        <f t="shared" si="60"/>
        <v>1120.201</v>
      </c>
    </row>
    <row r="97" spans="1:21" ht="14.25">
      <c r="A97" s="130">
        <f>RANK(U97,$U$4:$U$186,0)+COUNTIF(U$3:U96,U97)</f>
        <v>53</v>
      </c>
      <c r="B97" s="28" t="str">
        <f ca="1">IF(INDEX(Setup!$H$2:$AO$42,(Setup!$F$63)+6,Setup!$E$63)&gt;0,INDEX(Setup!$H$2:$AO$42,(Setup!$F$63)+6,Setup!$E$63)," ")</f>
        <v>Nicole Kelty</v>
      </c>
      <c r="C97" s="114" t="str">
        <f t="shared" si="80"/>
        <v>West Texas AM</v>
      </c>
      <c r="D97" s="13">
        <f t="shared" si="68"/>
        <v>889</v>
      </c>
      <c r="E97" s="13">
        <f t="shared" si="53"/>
        <v>5</v>
      </c>
      <c r="F97" s="14">
        <f t="shared" si="54"/>
        <v>177.8</v>
      </c>
      <c r="G97" s="13"/>
      <c r="H97" s="13">
        <v>187</v>
      </c>
      <c r="I97" s="13">
        <v>167</v>
      </c>
      <c r="J97" s="13">
        <v>181</v>
      </c>
      <c r="K97" s="13">
        <v>188</v>
      </c>
      <c r="L97" s="13">
        <v>166</v>
      </c>
      <c r="U97" s="116">
        <f t="shared" si="60"/>
        <v>889.188</v>
      </c>
    </row>
    <row r="98" spans="1:21" ht="14.25">
      <c r="A98" s="130">
        <f>RANK(U98,$U$4:$U$186,0)+COUNTIF(U$3:U97,U98)</f>
        <v>112</v>
      </c>
      <c r="B98" s="28" t="str">
        <f ca="1">IF(INDEX(Setup!$H$2:$AO$42,(Setup!$F$63)+7,Setup!$E$63)&gt;0,INDEX(Setup!$H$2:$AO$42,(Setup!$F$63)+7,Setup!$E$63)," ")</f>
        <v>Meri Lunkenheimer</v>
      </c>
      <c r="C98" s="114" t="str">
        <f t="shared" si="80"/>
        <v>West Texas AM</v>
      </c>
      <c r="D98" s="13">
        <f t="shared" si="68"/>
        <v>0</v>
      </c>
      <c r="E98" s="13">
        <f t="shared" si="53"/>
        <v>0</v>
      </c>
      <c r="F98" s="14" t="e">
        <f t="shared" si="54"/>
        <v>#DIV/0!</v>
      </c>
      <c r="G98" s="13"/>
      <c r="H98" s="13"/>
      <c r="I98" s="13"/>
      <c r="J98" s="13"/>
      <c r="K98" s="13"/>
      <c r="L98" s="13"/>
      <c r="U98" s="116">
        <f t="shared" si="60"/>
        <v>0</v>
      </c>
    </row>
    <row r="99" spans="1:21" ht="14.25">
      <c r="A99" s="131">
        <f>RANK(U99,$U$4:$U$186,0)+COUNTIF(U$3:U98,U99)</f>
        <v>113</v>
      </c>
      <c r="B99" s="111" t="str">
        <f ca="1">IF(INDEX(Setup!$H$2:$AO$42,(Setup!$F$63)+8,Setup!$E$63)&gt;0,INDEX(Setup!$H$2:$AO$42,(Setup!$F$63)+8,Setup!$E$63)," ")</f>
        <v xml:space="preserve"> </v>
      </c>
      <c r="C99" s="115" t="str">
        <f t="shared" si="80"/>
        <v>West Texas AM</v>
      </c>
      <c r="D99" s="110">
        <f t="shared" si="68"/>
        <v>0</v>
      </c>
      <c r="E99" s="110">
        <f t="shared" si="53"/>
        <v>0</v>
      </c>
      <c r="F99" s="112" t="e">
        <f t="shared" si="54"/>
        <v>#DIV/0!</v>
      </c>
      <c r="G99" s="110"/>
      <c r="H99" s="110"/>
      <c r="I99" s="110"/>
      <c r="J99" s="110"/>
      <c r="K99" s="110"/>
      <c r="L99" s="110"/>
      <c r="M99" s="73"/>
      <c r="N99" s="73"/>
      <c r="O99" s="73"/>
      <c r="P99" s="73"/>
      <c r="Q99" s="73"/>
      <c r="R99" s="73"/>
      <c r="S99" s="121"/>
      <c r="T99" s="73"/>
      <c r="U99" s="116">
        <f t="shared" si="60"/>
        <v>0</v>
      </c>
    </row>
    <row r="100" spans="1:21" ht="14.25">
      <c r="A100" s="130">
        <f>RANK(U100,$U$4:$U$186,0)+COUNTIF(U$3:U99,U100)</f>
        <v>3</v>
      </c>
      <c r="B100" s="28" t="str">
        <f ca="1">IF(INDEX(Setup!$H$2:$AO$42,(Setup!$F$64)+1,Setup!$E$64)&gt;0,INDEX(Setup!$H$2:$AO$42,(Setup!$F$64)+1,Setup!$E$64)," ")</f>
        <v>Sydney Brummett</v>
      </c>
      <c r="C100" s="114" t="str">
        <f>INDEX(Setup!$B$30:$B$69,MATCH('Womens All Events'!T100,Setup!$A$30:$A$69,0))</f>
        <v>Wichita State University</v>
      </c>
      <c r="D100" s="13">
        <f t="shared" si="68"/>
        <v>1168</v>
      </c>
      <c r="E100" s="13">
        <f t="shared" si="53"/>
        <v>6</v>
      </c>
      <c r="F100" s="14">
        <f t="shared" si="54"/>
        <v>194.66666666666666</v>
      </c>
      <c r="G100" s="13">
        <v>207</v>
      </c>
      <c r="H100" s="13">
        <v>202</v>
      </c>
      <c r="I100" s="13">
        <v>188</v>
      </c>
      <c r="J100" s="13">
        <v>195</v>
      </c>
      <c r="K100" s="13">
        <v>206</v>
      </c>
      <c r="L100" s="13">
        <v>170</v>
      </c>
      <c r="M100">
        <f>SUM(G100:G107)</f>
        <v>1059</v>
      </c>
      <c r="N100">
        <f aca="true" t="shared" si="82" ref="N100">SUM(H100:H107)</f>
        <v>1000</v>
      </c>
      <c r="O100">
        <f aca="true" t="shared" si="83" ref="O100">SUM(I100:I107)</f>
        <v>1033</v>
      </c>
      <c r="P100">
        <f aca="true" t="shared" si="84" ref="P100">SUM(J100:J107)</f>
        <v>1111</v>
      </c>
      <c r="Q100">
        <f aca="true" t="shared" si="85" ref="Q100">SUM(K100:K107)</f>
        <v>991</v>
      </c>
      <c r="R100">
        <f aca="true" t="shared" si="86" ref="R100">SUM(L100:L107)</f>
        <v>959</v>
      </c>
      <c r="S100" s="120">
        <f>SUM(M100:R100)</f>
        <v>6153</v>
      </c>
      <c r="T100">
        <v>35</v>
      </c>
      <c r="U100" s="116">
        <f t="shared" si="60"/>
        <v>1168.207</v>
      </c>
    </row>
    <row r="101" spans="1:21" ht="14.25">
      <c r="A101" s="130">
        <f>RANK(U101,$U$4:$U$186,0)+COUNTIF(U$3:U100,U101)</f>
        <v>2</v>
      </c>
      <c r="B101" s="28" t="str">
        <f ca="1">IF(INDEX(Setup!$H$2:$AO$42,(Setup!$F$64)+2,Setup!$E$64)&gt;0,INDEX(Setup!$H$2:$AO$42,(Setup!$F$64)+2,Setup!$E$64)," ")</f>
        <v>Estefania Cobo</v>
      </c>
      <c r="C101" s="114" t="str">
        <f>C100</f>
        <v>Wichita State University</v>
      </c>
      <c r="D101" s="13">
        <f t="shared" si="68"/>
        <v>1266</v>
      </c>
      <c r="E101" s="13">
        <f t="shared" si="53"/>
        <v>6</v>
      </c>
      <c r="F101" s="14">
        <f t="shared" si="54"/>
        <v>211</v>
      </c>
      <c r="G101" s="13">
        <v>244</v>
      </c>
      <c r="H101" s="13">
        <v>238</v>
      </c>
      <c r="I101" s="13">
        <v>199</v>
      </c>
      <c r="J101" s="13">
        <v>234</v>
      </c>
      <c r="K101" s="13">
        <v>169</v>
      </c>
      <c r="L101" s="15">
        <v>182</v>
      </c>
      <c r="U101" s="116">
        <f t="shared" si="60"/>
        <v>1266.244</v>
      </c>
    </row>
    <row r="102" spans="1:21" ht="14.25">
      <c r="A102" s="130">
        <f>RANK(U102,$U$4:$U$186,0)+COUNTIF(U$3:U101,U102)</f>
        <v>5</v>
      </c>
      <c r="B102" s="28" t="str">
        <f ca="1">IF(INDEX(Setup!$H$2:$AO$42,(Setup!$F$64)+3,Setup!$E$64)&gt;0,INDEX(Setup!$H$2:$AO$42,(Setup!$F$64)+3,Setup!$E$64)," ")</f>
        <v>Hollyann Johansen</v>
      </c>
      <c r="C102" s="114" t="str">
        <f aca="true" t="shared" si="87" ref="C102:C107">C101</f>
        <v>Wichita State University</v>
      </c>
      <c r="D102" s="13">
        <f t="shared" si="68"/>
        <v>1140</v>
      </c>
      <c r="E102" s="13">
        <f t="shared" si="53"/>
        <v>6</v>
      </c>
      <c r="F102" s="14">
        <f t="shared" si="54"/>
        <v>190</v>
      </c>
      <c r="G102" s="13">
        <v>158</v>
      </c>
      <c r="H102" s="13">
        <v>181</v>
      </c>
      <c r="I102" s="13">
        <v>203</v>
      </c>
      <c r="J102" s="13">
        <v>226</v>
      </c>
      <c r="K102" s="15">
        <v>192</v>
      </c>
      <c r="L102" s="13">
        <v>180</v>
      </c>
      <c r="U102" s="116">
        <f t="shared" si="60"/>
        <v>1140.226</v>
      </c>
    </row>
    <row r="103" spans="1:21" ht="14.25">
      <c r="A103" s="130">
        <f>RANK(U103,$U$4:$U$186,0)+COUNTIF(U$3:U102,U103)</f>
        <v>1</v>
      </c>
      <c r="B103" s="28" t="str">
        <f ca="1">IF(INDEX(Setup!$H$2:$AO$42,(Setup!$F$64)+4,Setup!$E$64)&gt;0,INDEX(Setup!$H$2:$AO$42,(Setup!$F$64)+4,Setup!$E$64)," ")</f>
        <v>Sierra Kanemoto</v>
      </c>
      <c r="C103" s="114" t="str">
        <f t="shared" si="87"/>
        <v>Wichita State University</v>
      </c>
      <c r="D103" s="13">
        <f aca="true" t="shared" si="88" ref="D103">SUM(G103:L103)</f>
        <v>1298</v>
      </c>
      <c r="E103" s="13">
        <f t="shared" si="53"/>
        <v>6</v>
      </c>
      <c r="F103" s="14">
        <f t="shared" si="54"/>
        <v>216.33333333333334</v>
      </c>
      <c r="G103" s="13">
        <v>214</v>
      </c>
      <c r="H103" s="13">
        <v>204</v>
      </c>
      <c r="I103" s="13">
        <v>222</v>
      </c>
      <c r="J103" s="13">
        <v>205</v>
      </c>
      <c r="K103" s="15">
        <v>199</v>
      </c>
      <c r="L103" s="13">
        <v>254</v>
      </c>
      <c r="U103" s="116">
        <f t="shared" si="60"/>
        <v>1298.2540000000001</v>
      </c>
    </row>
    <row r="104" spans="1:21" ht="14.25">
      <c r="A104" s="130">
        <f>RANK(U104,$U$4:$U$186,0)+COUNTIF(U$3:U103,U104)</f>
        <v>79</v>
      </c>
      <c r="B104" s="28" t="str">
        <f ca="1">IF(INDEX(Setup!$H$2:$AO$42,(Setup!$F$64)+5,Setup!$E$64)&gt;0,INDEX(Setup!$H$2:$AO$42,(Setup!$F$64)+5,Setup!$E$64)," ")</f>
        <v>Kaitlyn Rudy</v>
      </c>
      <c r="C104" s="114" t="str">
        <f t="shared" si="87"/>
        <v>Wichita State University</v>
      </c>
      <c r="D104" s="13">
        <f t="shared" si="68"/>
        <v>411</v>
      </c>
      <c r="E104" s="13">
        <f t="shared" si="53"/>
        <v>2</v>
      </c>
      <c r="F104" s="14">
        <f t="shared" si="54"/>
        <v>205.5</v>
      </c>
      <c r="G104" s="13">
        <v>236</v>
      </c>
      <c r="H104" s="13">
        <v>175</v>
      </c>
      <c r="I104" s="13"/>
      <c r="J104" s="13"/>
      <c r="K104" s="13"/>
      <c r="L104" s="13"/>
      <c r="U104" s="116">
        <f t="shared" si="60"/>
        <v>411.236</v>
      </c>
    </row>
    <row r="105" spans="1:21" ht="14.25">
      <c r="A105" s="130">
        <f>RANK(U105,$U$4:$U$186,0)+COUNTIF(U$3:U104,U105)</f>
        <v>56</v>
      </c>
      <c r="B105" s="28" t="str">
        <f ca="1">IF(INDEX(Setup!$H$2:$AO$42,(Setup!$F$64)+6,Setup!$E$64)&gt;0,INDEX(Setup!$H$2:$AO$42,(Setup!$F$64)+6,Setup!$E$64)," ")</f>
        <v>Brooke Woodard</v>
      </c>
      <c r="C105" s="114" t="str">
        <f t="shared" si="87"/>
        <v>Wichita State University</v>
      </c>
      <c r="D105" s="13">
        <f t="shared" si="68"/>
        <v>870</v>
      </c>
      <c r="E105" s="13">
        <f t="shared" si="53"/>
        <v>4</v>
      </c>
      <c r="F105" s="14">
        <f t="shared" si="54"/>
        <v>217.5</v>
      </c>
      <c r="G105" s="13"/>
      <c r="H105" s="13"/>
      <c r="I105" s="13">
        <v>221</v>
      </c>
      <c r="J105" s="13">
        <v>251</v>
      </c>
      <c r="K105" s="13">
        <v>225</v>
      </c>
      <c r="L105" s="13">
        <v>173</v>
      </c>
      <c r="U105" s="116">
        <f t="shared" si="60"/>
        <v>870.251</v>
      </c>
    </row>
    <row r="106" spans="1:21" ht="14.25">
      <c r="A106" s="130">
        <f>RANK(U106,$U$4:$U$186,0)+COUNTIF(U$3:U105,U106)</f>
        <v>114</v>
      </c>
      <c r="B106" s="28" t="str">
        <f ca="1">IF(INDEX(Setup!$H$2:$AO$42,(Setup!$F$64)+7,Setup!$E$64)&gt;0,INDEX(Setup!$H$2:$AO$42,(Setup!$F$64)+7,Setup!$E$64)," ")</f>
        <v xml:space="preserve"> </v>
      </c>
      <c r="C106" s="114" t="str">
        <f t="shared" si="87"/>
        <v>Wichita State University</v>
      </c>
      <c r="D106" s="13">
        <f t="shared" si="68"/>
        <v>0</v>
      </c>
      <c r="E106" s="13">
        <f t="shared" si="53"/>
        <v>0</v>
      </c>
      <c r="F106" s="14" t="e">
        <f t="shared" si="54"/>
        <v>#DIV/0!</v>
      </c>
      <c r="G106" s="13"/>
      <c r="H106" s="13"/>
      <c r="I106" s="13"/>
      <c r="J106" s="13"/>
      <c r="K106" s="13"/>
      <c r="L106" s="13"/>
      <c r="U106" s="116">
        <f t="shared" si="60"/>
        <v>0</v>
      </c>
    </row>
    <row r="107" spans="1:21" ht="14.25">
      <c r="A107" s="131">
        <f>RANK(U107,$U$4:$U$186,0)+COUNTIF(U$3:U106,U107)</f>
        <v>115</v>
      </c>
      <c r="B107" s="111" t="str">
        <f ca="1">IF(INDEX(Setup!$H$2:$AO$42,(Setup!$F$64)+8,Setup!$E$64)&gt;0,INDEX(Setup!$H$2:$AO$42,(Setup!$F$64)+8,Setup!$E$64)," ")</f>
        <v xml:space="preserve"> </v>
      </c>
      <c r="C107" s="115" t="str">
        <f t="shared" si="87"/>
        <v>Wichita State University</v>
      </c>
      <c r="D107" s="110">
        <f t="shared" si="68"/>
        <v>0</v>
      </c>
      <c r="E107" s="110">
        <f t="shared" si="53"/>
        <v>0</v>
      </c>
      <c r="F107" s="112" t="e">
        <f t="shared" si="54"/>
        <v>#DIV/0!</v>
      </c>
      <c r="G107" s="110"/>
      <c r="H107" s="110"/>
      <c r="I107" s="110"/>
      <c r="J107" s="110"/>
      <c r="K107" s="110"/>
      <c r="L107" s="110"/>
      <c r="M107" s="73"/>
      <c r="N107" s="73"/>
      <c r="O107" s="73"/>
      <c r="P107" s="73"/>
      <c r="Q107" s="73"/>
      <c r="R107" s="73"/>
      <c r="S107" s="121"/>
      <c r="T107" s="73"/>
      <c r="U107" s="116">
        <f t="shared" si="60"/>
        <v>0</v>
      </c>
    </row>
    <row r="108" spans="1:21" ht="14.25">
      <c r="A108" s="130">
        <f>RANK(U108,$U$4:$U$186,0)+COUNTIF(U$3:U107,U108)</f>
        <v>116</v>
      </c>
      <c r="B108" s="28" t="str">
        <f ca="1">IF(INDEX(Setup!$H$2:$AO$42,(Setup!$F$65)+1,Setup!$E$65)&gt;0,INDEX(Setup!$H$2:$AO$42,(Setup!$F$65)+1,Setup!$E$65)," ")</f>
        <v>Teresa Artz</v>
      </c>
      <c r="C108" s="114" t="str">
        <f>INDEX(Setup!$B$30:$B$69,MATCH('Womens All Events'!T108,Setup!$A$30:$A$69,0))</f>
        <v>College of Saint Mary</v>
      </c>
      <c r="D108" s="13">
        <f t="shared" si="68"/>
        <v>0</v>
      </c>
      <c r="E108" s="13">
        <f t="shared" si="53"/>
        <v>0</v>
      </c>
      <c r="F108" s="14" t="e">
        <f t="shared" si="54"/>
        <v>#DIV/0!</v>
      </c>
      <c r="G108" s="13"/>
      <c r="H108" s="13"/>
      <c r="I108" s="13"/>
      <c r="J108" s="13"/>
      <c r="K108" s="13"/>
      <c r="L108" s="15"/>
      <c r="M108">
        <f>SUM(G108:G115)</f>
        <v>669</v>
      </c>
      <c r="N108">
        <f aca="true" t="shared" si="89" ref="N108">SUM(H108:H115)</f>
        <v>795</v>
      </c>
      <c r="O108">
        <f aca="true" t="shared" si="90" ref="O108">SUM(I108:I115)</f>
        <v>660</v>
      </c>
      <c r="P108">
        <f aca="true" t="shared" si="91" ref="P108">SUM(J108:J115)</f>
        <v>686</v>
      </c>
      <c r="Q108">
        <f aca="true" t="shared" si="92" ref="Q108">SUM(K108:K115)</f>
        <v>716</v>
      </c>
      <c r="R108">
        <f aca="true" t="shared" si="93" ref="R108">SUM(L108:L115)</f>
        <v>725</v>
      </c>
      <c r="S108" s="120">
        <f>SUM(M108:R108)</f>
        <v>4251</v>
      </c>
      <c r="T108">
        <v>36</v>
      </c>
      <c r="U108" s="116">
        <f t="shared" si="60"/>
        <v>0</v>
      </c>
    </row>
    <row r="109" spans="1:21" ht="14.25">
      <c r="A109" s="130">
        <f>RANK(U109,$U$4:$U$186,0)+COUNTIF(U$3:U108,U109)</f>
        <v>85</v>
      </c>
      <c r="B109" s="28" t="str">
        <f ca="1">IF(INDEX(Setup!$H$2:$AO$42,(Setup!$F$65)+2,Setup!$E$65)&gt;0,INDEX(Setup!$H$2:$AO$42,(Setup!$F$65)+2,Setup!$E$65)," ")</f>
        <v>Katelyn Green</v>
      </c>
      <c r="C109" s="114" t="str">
        <f>C108</f>
        <v>College of Saint Mary</v>
      </c>
      <c r="D109" s="13">
        <f t="shared" si="68"/>
        <v>222</v>
      </c>
      <c r="E109" s="13">
        <f t="shared" si="53"/>
        <v>2</v>
      </c>
      <c r="F109" s="14">
        <f t="shared" si="54"/>
        <v>111</v>
      </c>
      <c r="G109" s="13">
        <v>116</v>
      </c>
      <c r="H109" s="13">
        <v>106</v>
      </c>
      <c r="I109" s="13"/>
      <c r="J109" s="13"/>
      <c r="K109" s="13"/>
      <c r="L109" s="15"/>
      <c r="U109" s="116">
        <f t="shared" si="60"/>
        <v>222.116</v>
      </c>
    </row>
    <row r="110" spans="1:21" ht="14.25">
      <c r="A110" s="130">
        <f>RANK(U110,$U$4:$U$186,0)+COUNTIF(U$3:U109,U110)</f>
        <v>40</v>
      </c>
      <c r="B110" s="28" t="str">
        <f ca="1">IF(INDEX(Setup!$H$2:$AO$42,(Setup!$F$65)+3,Setup!$E$65)&gt;0,INDEX(Setup!$H$2:$AO$42,(Setup!$F$65)+3,Setup!$E$65)," ")</f>
        <v>Riley Hansen</v>
      </c>
      <c r="C110" s="114" t="str">
        <f aca="true" t="shared" si="94" ref="C110:C115">C109</f>
        <v>College of Saint Mary</v>
      </c>
      <c r="D110" s="13">
        <f t="shared" si="68"/>
        <v>971</v>
      </c>
      <c r="E110" s="13">
        <f t="shared" si="53"/>
        <v>6</v>
      </c>
      <c r="F110" s="14">
        <f t="shared" si="54"/>
        <v>161.83333333333334</v>
      </c>
      <c r="G110" s="13">
        <v>150</v>
      </c>
      <c r="H110" s="13">
        <v>177</v>
      </c>
      <c r="I110" s="13">
        <v>168</v>
      </c>
      <c r="J110" s="13">
        <v>138</v>
      </c>
      <c r="K110" s="13">
        <v>154</v>
      </c>
      <c r="L110" s="13">
        <v>184</v>
      </c>
      <c r="U110" s="116">
        <f t="shared" si="60"/>
        <v>971.184</v>
      </c>
    </row>
    <row r="111" spans="1:21" ht="14.25">
      <c r="A111" s="130">
        <f>RANK(U111,$U$4:$U$186,0)+COUNTIF(U$3:U110,U111)</f>
        <v>33</v>
      </c>
      <c r="B111" s="28" t="str">
        <f ca="1">IF(INDEX(Setup!$H$2:$AO$42,(Setup!$F$65)+4,Setup!$E$65)&gt;0,INDEX(Setup!$H$2:$AO$42,(Setup!$F$65)+4,Setup!$E$65)," ")</f>
        <v>Mariah Hendrickson</v>
      </c>
      <c r="C111" s="114" t="str">
        <f t="shared" si="94"/>
        <v>College of Saint Mary</v>
      </c>
      <c r="D111" s="13">
        <f t="shared" si="68"/>
        <v>1004</v>
      </c>
      <c r="E111" s="13">
        <f t="shared" si="53"/>
        <v>6</v>
      </c>
      <c r="F111" s="14">
        <f t="shared" si="54"/>
        <v>167.33333333333334</v>
      </c>
      <c r="G111" s="13">
        <v>139</v>
      </c>
      <c r="H111" s="13">
        <v>215</v>
      </c>
      <c r="I111" s="13">
        <v>156</v>
      </c>
      <c r="J111" s="13">
        <v>147</v>
      </c>
      <c r="K111" s="13">
        <v>161</v>
      </c>
      <c r="L111" s="13">
        <v>186</v>
      </c>
      <c r="U111" s="116">
        <f t="shared" si="60"/>
        <v>1004.215</v>
      </c>
    </row>
    <row r="112" spans="1:21" ht="14.25">
      <c r="A112" s="130">
        <f>RANK(U112,$U$4:$U$186,0)+COUNTIF(U$3:U111,U112)</f>
        <v>63</v>
      </c>
      <c r="B112" s="28" t="str">
        <f ca="1">IF(INDEX(Setup!$H$2:$AO$42,(Setup!$F$65)+5,Setup!$E$65)&gt;0,INDEX(Setup!$H$2:$AO$42,(Setup!$F$65)+5,Setup!$E$65)," ")</f>
        <v>Kathleen Moeschen</v>
      </c>
      <c r="C112" s="114" t="str">
        <f t="shared" si="94"/>
        <v>College of Saint Mary</v>
      </c>
      <c r="D112" s="13">
        <f t="shared" si="68"/>
        <v>791</v>
      </c>
      <c r="E112" s="13">
        <f t="shared" si="53"/>
        <v>6</v>
      </c>
      <c r="F112" s="14">
        <f t="shared" si="54"/>
        <v>131.83333333333334</v>
      </c>
      <c r="G112" s="13">
        <v>128</v>
      </c>
      <c r="H112" s="13">
        <v>157</v>
      </c>
      <c r="I112" s="13">
        <v>113</v>
      </c>
      <c r="J112" s="13">
        <v>124</v>
      </c>
      <c r="K112" s="13">
        <v>167</v>
      </c>
      <c r="L112" s="13">
        <v>102</v>
      </c>
      <c r="U112" s="116">
        <f t="shared" si="60"/>
        <v>791.167</v>
      </c>
    </row>
    <row r="113" spans="1:21" ht="14.25">
      <c r="A113" s="130">
        <f>RANK(U113,$U$4:$U$186,0)+COUNTIF(U$3:U112,U113)</f>
        <v>75</v>
      </c>
      <c r="B113" s="28" t="str">
        <f ca="1">IF(INDEX(Setup!$H$2:$AO$42,(Setup!$F$65)+6,Setup!$E$65)&gt;0,INDEX(Setup!$H$2:$AO$42,(Setup!$F$65)+6,Setup!$E$65)," ")</f>
        <v>Hosanna Sok</v>
      </c>
      <c r="C113" s="114" t="str">
        <f t="shared" si="94"/>
        <v>College of Saint Mary</v>
      </c>
      <c r="D113" s="13">
        <f t="shared" si="68"/>
        <v>468</v>
      </c>
      <c r="E113" s="13">
        <f t="shared" si="53"/>
        <v>4</v>
      </c>
      <c r="F113" s="14">
        <f t="shared" si="54"/>
        <v>117</v>
      </c>
      <c r="G113" s="13"/>
      <c r="H113" s="13"/>
      <c r="I113" s="13">
        <v>81</v>
      </c>
      <c r="J113" s="13">
        <v>125</v>
      </c>
      <c r="K113" s="13">
        <v>126</v>
      </c>
      <c r="L113" s="13">
        <v>136</v>
      </c>
      <c r="U113" s="116">
        <f t="shared" si="60"/>
        <v>468.136</v>
      </c>
    </row>
    <row r="114" spans="1:21" ht="14.25">
      <c r="A114" s="130">
        <f>RANK(U114,$U$4:$U$186,0)+COUNTIF(U$3:U113,U114)</f>
        <v>62</v>
      </c>
      <c r="B114" s="28" t="str">
        <f ca="1">IF(INDEX(Setup!$H$2:$AO$42,(Setup!$F$65)+7,Setup!$E$65)&gt;0,INDEX(Setup!$H$2:$AO$42,(Setup!$F$65)+7,Setup!$E$65)," ")</f>
        <v>Ashley Trendle</v>
      </c>
      <c r="C114" s="114" t="str">
        <f t="shared" si="94"/>
        <v>College of Saint Mary</v>
      </c>
      <c r="D114" s="13">
        <f t="shared" si="68"/>
        <v>795</v>
      </c>
      <c r="E114" s="13">
        <f t="shared" si="53"/>
        <v>6</v>
      </c>
      <c r="F114" s="14">
        <f t="shared" si="54"/>
        <v>132.5</v>
      </c>
      <c r="G114" s="13">
        <v>136</v>
      </c>
      <c r="H114" s="13">
        <v>140</v>
      </c>
      <c r="I114" s="13">
        <v>142</v>
      </c>
      <c r="J114" s="13">
        <v>152</v>
      </c>
      <c r="K114" s="13">
        <v>108</v>
      </c>
      <c r="L114" s="13">
        <v>117</v>
      </c>
      <c r="U114" s="116">
        <f t="shared" si="60"/>
        <v>795.152</v>
      </c>
    </row>
    <row r="115" spans="1:21" ht="14.25">
      <c r="A115" s="131">
        <f>RANK(U115,$U$4:$U$186,0)+COUNTIF(U$3:U114,U115)</f>
        <v>117</v>
      </c>
      <c r="B115" s="111" t="str">
        <f ca="1">IF(INDEX(Setup!$H$2:$AO$42,(Setup!$F$65)+8,Setup!$E$65)&gt;0,INDEX(Setup!$H$2:$AO$42,(Setup!$F$65)+8,Setup!$E$65)," ")</f>
        <v xml:space="preserve"> </v>
      </c>
      <c r="C115" s="115" t="str">
        <f t="shared" si="94"/>
        <v>College of Saint Mary</v>
      </c>
      <c r="D115" s="110">
        <f t="shared" si="68"/>
        <v>0</v>
      </c>
      <c r="E115" s="110">
        <f t="shared" si="53"/>
        <v>0</v>
      </c>
      <c r="F115" s="112" t="e">
        <f t="shared" si="54"/>
        <v>#DIV/0!</v>
      </c>
      <c r="G115" s="110"/>
      <c r="H115" s="110"/>
      <c r="I115" s="110"/>
      <c r="J115" s="110"/>
      <c r="K115" s="110"/>
      <c r="L115" s="110"/>
      <c r="M115" s="73"/>
      <c r="N115" s="73"/>
      <c r="O115" s="73"/>
      <c r="P115" s="73"/>
      <c r="Q115" s="73"/>
      <c r="R115" s="73"/>
      <c r="S115" s="121"/>
      <c r="T115" s="73"/>
      <c r="U115" s="116">
        <f t="shared" si="60"/>
        <v>0</v>
      </c>
    </row>
    <row r="116" spans="1:21" ht="14.25">
      <c r="A116" s="130">
        <f>RANK(U116,$U$4:$U$186,0)+COUNTIF(U$3:U115,U116)</f>
        <v>23</v>
      </c>
      <c r="B116" s="28" t="str">
        <f ca="1">IF(INDEX(Setup!$H$2:$AO$42,(Setup!$F$66)+1,Setup!$E$66)&gt;0,INDEX(Setup!$H$2:$AO$42,(Setup!$F$66)+1,Setup!$E$66)," ")</f>
        <v>Natalie Dutton</v>
      </c>
      <c r="C116" s="114" t="str">
        <f>INDEX(Setup!$B$30:$B$69,MATCH('Womens All Events'!T116,Setup!$A$30:$A$69,0))</f>
        <v>Wichita State University JV</v>
      </c>
      <c r="D116" s="13">
        <f t="shared" si="68"/>
        <v>1057</v>
      </c>
      <c r="E116" s="13">
        <f t="shared" si="53"/>
        <v>6</v>
      </c>
      <c r="F116" s="14">
        <f t="shared" si="54"/>
        <v>176.16666666666666</v>
      </c>
      <c r="G116" s="13">
        <v>183</v>
      </c>
      <c r="H116" s="13">
        <v>176</v>
      </c>
      <c r="I116" s="13">
        <v>163</v>
      </c>
      <c r="J116" s="13">
        <v>197</v>
      </c>
      <c r="K116" s="13">
        <v>148</v>
      </c>
      <c r="L116" s="13">
        <v>190</v>
      </c>
      <c r="M116">
        <f>SUM(G116:G123)</f>
        <v>885</v>
      </c>
      <c r="N116">
        <f aca="true" t="shared" si="95" ref="N116">SUM(H116:H123)</f>
        <v>914</v>
      </c>
      <c r="O116">
        <f aca="true" t="shared" si="96" ref="O116">SUM(I116:I123)</f>
        <v>834</v>
      </c>
      <c r="P116">
        <f aca="true" t="shared" si="97" ref="P116">SUM(J116:J123)</f>
        <v>871</v>
      </c>
      <c r="Q116">
        <f aca="true" t="shared" si="98" ref="Q116">SUM(K116:K123)</f>
        <v>819</v>
      </c>
      <c r="R116">
        <f aca="true" t="shared" si="99" ref="R116">SUM(L116:L123)</f>
        <v>882</v>
      </c>
      <c r="S116" s="120">
        <f>SUM(M116:R116)</f>
        <v>5205</v>
      </c>
      <c r="T116">
        <v>37</v>
      </c>
      <c r="U116" s="116">
        <f t="shared" si="60"/>
        <v>1057.1970000000001</v>
      </c>
    </row>
    <row r="117" spans="1:21" ht="14.25">
      <c r="A117" s="130">
        <f>RANK(U117,$U$4:$U$186,0)+COUNTIF(U$3:U116,U117)</f>
        <v>24</v>
      </c>
      <c r="B117" s="28" t="str">
        <f ca="1">IF(INDEX(Setup!$H$2:$AO$42,(Setup!$F$66)+2,Setup!$E$66)&gt;0,INDEX(Setup!$H$2:$AO$42,(Setup!$F$66)+2,Setup!$E$66)," ")</f>
        <v>Cassie Edgar</v>
      </c>
      <c r="C117" s="114" t="str">
        <f>C116</f>
        <v>Wichita State University JV</v>
      </c>
      <c r="D117" s="13">
        <f t="shared" si="68"/>
        <v>1056</v>
      </c>
      <c r="E117" s="13">
        <f t="shared" si="53"/>
        <v>6</v>
      </c>
      <c r="F117" s="14">
        <f t="shared" si="54"/>
        <v>176</v>
      </c>
      <c r="G117" s="13">
        <v>169</v>
      </c>
      <c r="H117" s="13">
        <v>181</v>
      </c>
      <c r="I117" s="13">
        <v>168</v>
      </c>
      <c r="J117" s="13">
        <v>166</v>
      </c>
      <c r="K117" s="13">
        <v>182</v>
      </c>
      <c r="L117" s="15">
        <v>190</v>
      </c>
      <c r="U117" s="116">
        <f t="shared" si="60"/>
        <v>1056.19</v>
      </c>
    </row>
    <row r="118" spans="1:21" ht="14.25">
      <c r="A118" s="130">
        <f>RANK(U118,$U$4:$U$186,0)+COUNTIF(U$3:U117,U118)</f>
        <v>21</v>
      </c>
      <c r="B118" s="28" t="str">
        <f ca="1">IF(INDEX(Setup!$H$2:$AO$42,(Setup!$F$66)+3,Setup!$E$66)&gt;0,INDEX(Setup!$H$2:$AO$42,(Setup!$F$66)+3,Setup!$E$66)," ")</f>
        <v>Jennie Kiss</v>
      </c>
      <c r="C118" s="114" t="str">
        <f aca="true" t="shared" si="100" ref="C118:C123">C117</f>
        <v>Wichita State University JV</v>
      </c>
      <c r="D118" s="13">
        <f aca="true" t="shared" si="101" ref="D118:D123">SUM(G118:L118)</f>
        <v>1065</v>
      </c>
      <c r="E118" s="13">
        <f t="shared" si="53"/>
        <v>6</v>
      </c>
      <c r="F118" s="14">
        <f t="shared" si="54"/>
        <v>177.5</v>
      </c>
      <c r="G118" s="13">
        <v>177</v>
      </c>
      <c r="H118" s="13">
        <v>198</v>
      </c>
      <c r="I118" s="13">
        <v>179</v>
      </c>
      <c r="J118" s="13">
        <v>177</v>
      </c>
      <c r="K118" s="13">
        <v>144</v>
      </c>
      <c r="L118" s="13">
        <v>190</v>
      </c>
      <c r="U118" s="116">
        <f t="shared" si="60"/>
        <v>1065.198</v>
      </c>
    </row>
    <row r="119" spans="1:21" ht="14.25">
      <c r="A119" s="130">
        <f>RANK(U119,$U$4:$U$186,0)+COUNTIF(U$3:U118,U119)</f>
        <v>52</v>
      </c>
      <c r="B119" s="28" t="str">
        <f ca="1">IF(INDEX(Setup!$H$2:$AO$42,(Setup!$F$66)+4,Setup!$E$66)&gt;0,INDEX(Setup!$H$2:$AO$42,(Setup!$F$66)+4,Setup!$E$66)," ")</f>
        <v>Sarah Moon</v>
      </c>
      <c r="C119" s="114" t="str">
        <f t="shared" si="100"/>
        <v>Wichita State University JV</v>
      </c>
      <c r="D119" s="13">
        <f t="shared" si="101"/>
        <v>899</v>
      </c>
      <c r="E119" s="13">
        <f t="shared" si="53"/>
        <v>6</v>
      </c>
      <c r="F119" s="14">
        <f t="shared" si="54"/>
        <v>149.83333333333334</v>
      </c>
      <c r="G119" s="13">
        <v>152</v>
      </c>
      <c r="H119" s="13">
        <v>145</v>
      </c>
      <c r="I119" s="13">
        <v>143</v>
      </c>
      <c r="J119" s="13">
        <v>152</v>
      </c>
      <c r="K119" s="13">
        <v>165</v>
      </c>
      <c r="L119" s="13">
        <v>142</v>
      </c>
      <c r="U119" s="116">
        <f t="shared" si="60"/>
        <v>899.165</v>
      </c>
    </row>
    <row r="120" spans="1:21" ht="14.25">
      <c r="A120" s="130">
        <f>RANK(U120,$U$4:$U$186,0)+COUNTIF(U$3:U119,U120)</f>
        <v>8</v>
      </c>
      <c r="B120" s="28" t="str">
        <f ca="1">IF(INDEX(Setup!$H$2:$AO$42,(Setup!$F$66)+5,Setup!$E$66)&gt;0,INDEX(Setup!$H$2:$AO$42,(Setup!$F$66)+5,Setup!$E$66)," ")</f>
        <v>Shelby Snyder</v>
      </c>
      <c r="C120" s="114" t="str">
        <f t="shared" si="100"/>
        <v>Wichita State University JV</v>
      </c>
      <c r="D120" s="13">
        <f t="shared" si="101"/>
        <v>1128</v>
      </c>
      <c r="E120" s="13">
        <f t="shared" si="53"/>
        <v>6</v>
      </c>
      <c r="F120" s="14">
        <f t="shared" si="54"/>
        <v>188</v>
      </c>
      <c r="G120" s="13">
        <v>204</v>
      </c>
      <c r="H120" s="13">
        <v>214</v>
      </c>
      <c r="I120" s="13">
        <v>181</v>
      </c>
      <c r="J120" s="13">
        <v>179</v>
      </c>
      <c r="K120" s="13">
        <v>180</v>
      </c>
      <c r="L120" s="13">
        <v>170</v>
      </c>
      <c r="U120" s="116">
        <f t="shared" si="60"/>
        <v>1128.214</v>
      </c>
    </row>
    <row r="121" spans="1:21" ht="14.25">
      <c r="A121" s="130">
        <f>RANK(U121,$U$4:$U$186,0)+COUNTIF(U$3:U120,U121)</f>
        <v>118</v>
      </c>
      <c r="B121" s="28" t="str">
        <f ca="1">IF(INDEX(Setup!$H$2:$AO$42,(Setup!$F$66)+6,Setup!$E$66)&gt;0,INDEX(Setup!$H$2:$AO$42,(Setup!$F$66)+6,Setup!$E$66)," ")</f>
        <v xml:space="preserve"> </v>
      </c>
      <c r="C121" s="114" t="str">
        <f t="shared" si="100"/>
        <v>Wichita State University JV</v>
      </c>
      <c r="D121" s="13">
        <f t="shared" si="101"/>
        <v>0</v>
      </c>
      <c r="E121" s="13">
        <f t="shared" si="53"/>
        <v>0</v>
      </c>
      <c r="F121" s="14" t="e">
        <f t="shared" si="54"/>
        <v>#DIV/0!</v>
      </c>
      <c r="G121" s="13"/>
      <c r="H121" s="15"/>
      <c r="I121" s="13"/>
      <c r="J121" s="13"/>
      <c r="K121" s="13"/>
      <c r="L121" s="13"/>
      <c r="U121" s="116">
        <f t="shared" si="60"/>
        <v>0</v>
      </c>
    </row>
    <row r="122" spans="1:21" ht="14.25">
      <c r="A122" s="130">
        <f>RANK(U122,$U$4:$U$186,0)+COUNTIF(U$3:U121,U122)</f>
        <v>119</v>
      </c>
      <c r="B122" s="28" t="str">
        <f ca="1">IF(INDEX(Setup!$H$2:$AO$42,(Setup!$F$66)+7,Setup!$E$66)&gt;0,INDEX(Setup!$H$2:$AO$42,(Setup!$F$66)+7,Setup!$E$66)," ")</f>
        <v xml:space="preserve"> </v>
      </c>
      <c r="C122" s="114" t="str">
        <f t="shared" si="100"/>
        <v>Wichita State University JV</v>
      </c>
      <c r="D122" s="13">
        <f t="shared" si="101"/>
        <v>0</v>
      </c>
      <c r="E122" s="13">
        <f t="shared" si="53"/>
        <v>0</v>
      </c>
      <c r="F122" s="14" t="e">
        <f t="shared" si="54"/>
        <v>#DIV/0!</v>
      </c>
      <c r="G122" s="13"/>
      <c r="H122" s="13"/>
      <c r="I122" s="13"/>
      <c r="J122" s="13"/>
      <c r="K122" s="13"/>
      <c r="L122" s="13"/>
      <c r="U122" s="116">
        <f t="shared" si="60"/>
        <v>0</v>
      </c>
    </row>
    <row r="123" spans="1:21" ht="14.25">
      <c r="A123" s="131">
        <f>RANK(U123,$U$4:$U$186,0)+COUNTIF(U$3:U122,U123)</f>
        <v>120</v>
      </c>
      <c r="B123" s="111" t="str">
        <f ca="1">IF(INDEX(Setup!$H$2:$AO$42,(Setup!$F$66)+8,Setup!$E$66)&gt;0,INDEX(Setup!$H$2:$AO$42,(Setup!$F$66)+8,Setup!$E$66)," ")</f>
        <v xml:space="preserve"> </v>
      </c>
      <c r="C123" s="115" t="str">
        <f t="shared" si="100"/>
        <v>Wichita State University JV</v>
      </c>
      <c r="D123" s="110">
        <f t="shared" si="101"/>
        <v>0</v>
      </c>
      <c r="E123" s="110">
        <f t="shared" si="53"/>
        <v>0</v>
      </c>
      <c r="F123" s="112" t="e">
        <f t="shared" si="54"/>
        <v>#DIV/0!</v>
      </c>
      <c r="G123" s="110"/>
      <c r="H123" s="110"/>
      <c r="I123" s="110"/>
      <c r="J123" s="110"/>
      <c r="K123" s="110"/>
      <c r="L123" s="110"/>
      <c r="M123" s="73"/>
      <c r="N123" s="73"/>
      <c r="O123" s="73"/>
      <c r="P123" s="73"/>
      <c r="Q123" s="73"/>
      <c r="R123" s="73"/>
      <c r="S123" s="121"/>
      <c r="T123" s="73"/>
      <c r="U123" s="116">
        <f t="shared" si="60"/>
        <v>0</v>
      </c>
    </row>
  </sheetData>
  <printOptions/>
  <pageMargins left="0.25" right="0.25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workbookViewId="0" topLeftCell="A1">
      <selection activeCell="M7" sqref="M7"/>
    </sheetView>
  </sheetViews>
  <sheetFormatPr defaultColWidth="9.140625" defaultRowHeight="12.75"/>
  <cols>
    <col min="1" max="1" width="6.57421875" style="74" bestFit="1" customWidth="1"/>
    <col min="2" max="2" width="21.8515625" style="0" bestFit="1" customWidth="1"/>
    <col min="3" max="3" width="33.8515625" style="0" bestFit="1" customWidth="1"/>
    <col min="4" max="4" width="11.140625" style="0" bestFit="1" customWidth="1"/>
    <col min="5" max="5" width="8.00390625" style="0" bestFit="1" customWidth="1"/>
    <col min="6" max="6" width="9.421875" style="0" bestFit="1" customWidth="1"/>
    <col min="7" max="7" width="6.140625" style="0" bestFit="1" customWidth="1"/>
    <col min="8" max="12" width="5.57421875" style="0" bestFit="1" customWidth="1"/>
  </cols>
  <sheetData>
    <row r="1" spans="1:12" ht="15">
      <c r="A1" s="133" t="s">
        <v>15</v>
      </c>
      <c r="B1" s="17"/>
      <c r="C1" s="12"/>
      <c r="D1" s="12"/>
      <c r="E1" s="12"/>
      <c r="F1" s="18"/>
      <c r="G1" s="12"/>
      <c r="H1" s="12"/>
      <c r="I1" s="12"/>
      <c r="J1" s="12"/>
      <c r="K1" s="12"/>
      <c r="L1" s="12"/>
    </row>
    <row r="2" spans="1:12" ht="14.25">
      <c r="A2" s="125"/>
      <c r="B2" s="17"/>
      <c r="C2" s="12"/>
      <c r="D2" s="12"/>
      <c r="E2" s="12"/>
      <c r="F2" s="18"/>
      <c r="G2" s="12"/>
      <c r="H2" s="12"/>
      <c r="I2" s="12"/>
      <c r="J2" s="12"/>
      <c r="K2" s="12"/>
      <c r="L2" s="12"/>
    </row>
    <row r="3" spans="1:12" ht="15">
      <c r="A3" s="126" t="s">
        <v>26</v>
      </c>
      <c r="B3" s="38" t="s">
        <v>0</v>
      </c>
      <c r="C3" s="37" t="s">
        <v>1</v>
      </c>
      <c r="D3" s="37" t="s">
        <v>2</v>
      </c>
      <c r="E3" s="37" t="s">
        <v>3</v>
      </c>
      <c r="F3" s="39" t="s">
        <v>4</v>
      </c>
      <c r="G3" s="37" t="s">
        <v>8</v>
      </c>
      <c r="H3" s="37" t="s">
        <v>9</v>
      </c>
      <c r="I3" s="37" t="s">
        <v>10</v>
      </c>
      <c r="J3" s="37" t="s">
        <v>11</v>
      </c>
      <c r="K3" s="37" t="s">
        <v>13</v>
      </c>
      <c r="L3" s="37" t="s">
        <v>12</v>
      </c>
    </row>
    <row r="4" spans="1:12" ht="12.75">
      <c r="A4" s="74">
        <v>1</v>
      </c>
      <c r="B4" t="str">
        <f ca="1">INDEX('Womens All Events'!B$4:B$171,MATCH('Womens Ranks'!$A4,'Womens All Events'!$A$4:$A$171,0))</f>
        <v>Sierra Kanemoto</v>
      </c>
      <c r="C4" t="str">
        <f>INDEX('Womens All Events'!C$4:C$171,MATCH('Womens Ranks'!$A4,'Womens All Events'!$A$4:$A$171,0))</f>
        <v>Wichita State University</v>
      </c>
      <c r="D4">
        <f>INDEX('Womens All Events'!D$4:D$171,MATCH('Womens Ranks'!$A4,'Womens All Events'!$A$4:$A$171,0))</f>
        <v>1298</v>
      </c>
      <c r="E4">
        <f>INDEX('Womens All Events'!E$4:E$171,MATCH('Womens Ranks'!$A4,'Womens All Events'!$A$4:$A$171,0))</f>
        <v>6</v>
      </c>
      <c r="F4">
        <f>INDEX('Womens All Events'!F$4:F$171,MATCH('Womens Ranks'!$A4,'Womens All Events'!$A$4:$A$171,0))</f>
        <v>216.33333333333334</v>
      </c>
      <c r="G4">
        <f>INDEX('Womens All Events'!G$4:G$171,MATCH('Womens Ranks'!$A4,'Womens All Events'!$A$4:$A$171,0))</f>
        <v>214</v>
      </c>
      <c r="H4">
        <f>INDEX('Womens All Events'!H$4:H$171,MATCH('Womens Ranks'!$A4,'Womens All Events'!$A$4:$A$171,0))</f>
        <v>204</v>
      </c>
      <c r="I4">
        <f>INDEX('Womens All Events'!I$4:I$171,MATCH('Womens Ranks'!$A4,'Womens All Events'!$A$4:$A$171,0))</f>
        <v>222</v>
      </c>
      <c r="J4">
        <f>INDEX('Womens All Events'!J$4:J$171,MATCH('Womens Ranks'!$A4,'Womens All Events'!$A$4:$A$171,0))</f>
        <v>205</v>
      </c>
      <c r="K4">
        <f>INDEX('Womens All Events'!K$4:K$171,MATCH('Womens Ranks'!$A4,'Womens All Events'!$A$4:$A$171,0))</f>
        <v>199</v>
      </c>
      <c r="L4">
        <f>INDEX('Womens All Events'!L$4:L$171,MATCH('Womens Ranks'!$A4,'Womens All Events'!$A$4:$A$171,0))</f>
        <v>254</v>
      </c>
    </row>
    <row r="5" spans="1:12" ht="12.75">
      <c r="A5" s="74">
        <f>A4+1</f>
        <v>2</v>
      </c>
      <c r="B5" t="str">
        <f ca="1">INDEX('Womens All Events'!B$4:B$171,MATCH('Womens Ranks'!$A5,'Womens All Events'!$A$4:$A$171,0))</f>
        <v>Estefania Cobo</v>
      </c>
      <c r="C5" t="str">
        <f>INDEX('Womens All Events'!C$4:C$171,MATCH('Womens Ranks'!$A5,'Womens All Events'!$A$4:$A$171,0))</f>
        <v>Wichita State University</v>
      </c>
      <c r="D5">
        <f>INDEX('Womens All Events'!D$4:D$171,MATCH('Womens Ranks'!$A5,'Womens All Events'!$A$4:$A$171,0))</f>
        <v>1266</v>
      </c>
      <c r="E5">
        <f>INDEX('Womens All Events'!E$4:E$171,MATCH('Womens Ranks'!$A5,'Womens All Events'!$A$4:$A$171,0))</f>
        <v>6</v>
      </c>
      <c r="F5">
        <f>INDEX('Womens All Events'!F$4:F$171,MATCH('Womens Ranks'!$A5,'Womens All Events'!$A$4:$A$171,0))</f>
        <v>211</v>
      </c>
      <c r="G5">
        <f>INDEX('Womens All Events'!G$4:G$171,MATCH('Womens Ranks'!$A5,'Womens All Events'!$A$4:$A$171,0))</f>
        <v>244</v>
      </c>
      <c r="H5">
        <f>INDEX('Womens All Events'!H$4:H$171,MATCH('Womens Ranks'!$A5,'Womens All Events'!$A$4:$A$171,0))</f>
        <v>238</v>
      </c>
      <c r="I5">
        <f>INDEX('Womens All Events'!I$4:I$171,MATCH('Womens Ranks'!$A5,'Womens All Events'!$A$4:$A$171,0))</f>
        <v>199</v>
      </c>
      <c r="J5">
        <f>INDEX('Womens All Events'!J$4:J$171,MATCH('Womens Ranks'!$A5,'Womens All Events'!$A$4:$A$171,0))</f>
        <v>234</v>
      </c>
      <c r="K5">
        <f>INDEX('Womens All Events'!K$4:K$171,MATCH('Womens Ranks'!$A5,'Womens All Events'!$A$4:$A$171,0))</f>
        <v>169</v>
      </c>
      <c r="L5">
        <f>INDEX('Womens All Events'!L$4:L$171,MATCH('Womens Ranks'!$A5,'Womens All Events'!$A$4:$A$171,0))</f>
        <v>182</v>
      </c>
    </row>
    <row r="6" spans="1:12" ht="12.75">
      <c r="A6" s="74">
        <f aca="true" t="shared" si="0" ref="A6:A69">A5+1</f>
        <v>3</v>
      </c>
      <c r="B6" t="str">
        <f ca="1">INDEX('Womens All Events'!B$4:B$171,MATCH('Womens Ranks'!$A6,'Womens All Events'!$A$4:$A$171,0))</f>
        <v>Sydney Brummett</v>
      </c>
      <c r="C6" t="str">
        <f>INDEX('Womens All Events'!C$4:C$171,MATCH('Womens Ranks'!$A6,'Womens All Events'!$A$4:$A$171,0))</f>
        <v>Wichita State University</v>
      </c>
      <c r="D6">
        <f>INDEX('Womens All Events'!D$4:D$171,MATCH('Womens Ranks'!$A6,'Womens All Events'!$A$4:$A$171,0))</f>
        <v>1168</v>
      </c>
      <c r="E6">
        <f>INDEX('Womens All Events'!E$4:E$171,MATCH('Womens Ranks'!$A6,'Womens All Events'!$A$4:$A$171,0))</f>
        <v>6</v>
      </c>
      <c r="F6">
        <f>INDEX('Womens All Events'!F$4:F$171,MATCH('Womens Ranks'!$A6,'Womens All Events'!$A$4:$A$171,0))</f>
        <v>194.66666666666666</v>
      </c>
      <c r="G6">
        <f>INDEX('Womens All Events'!G$4:G$171,MATCH('Womens Ranks'!$A6,'Womens All Events'!$A$4:$A$171,0))</f>
        <v>207</v>
      </c>
      <c r="H6">
        <f>INDEX('Womens All Events'!H$4:H$171,MATCH('Womens Ranks'!$A6,'Womens All Events'!$A$4:$A$171,0))</f>
        <v>202</v>
      </c>
      <c r="I6">
        <f>INDEX('Womens All Events'!I$4:I$171,MATCH('Womens Ranks'!$A6,'Womens All Events'!$A$4:$A$171,0))</f>
        <v>188</v>
      </c>
      <c r="J6">
        <f>INDEX('Womens All Events'!J$4:J$171,MATCH('Womens Ranks'!$A6,'Womens All Events'!$A$4:$A$171,0))</f>
        <v>195</v>
      </c>
      <c r="K6">
        <f>INDEX('Womens All Events'!K$4:K$171,MATCH('Womens Ranks'!$A6,'Womens All Events'!$A$4:$A$171,0))</f>
        <v>206</v>
      </c>
      <c r="L6">
        <f>INDEX('Womens All Events'!L$4:L$171,MATCH('Womens Ranks'!$A6,'Womens All Events'!$A$4:$A$171,0))</f>
        <v>170</v>
      </c>
    </row>
    <row r="7" spans="1:12" ht="12.75">
      <c r="A7" s="74">
        <f t="shared" si="0"/>
        <v>4</v>
      </c>
      <c r="B7" t="str">
        <f ca="1">INDEX('Womens All Events'!B$4:B$171,MATCH('Womens Ranks'!$A7,'Womens All Events'!$A$4:$A$171,0))</f>
        <v>Abby Riedel</v>
      </c>
      <c r="C7" t="str">
        <f>INDEX('Womens All Events'!C$4:C$171,MATCH('Womens Ranks'!$A7,'Womens All Events'!$A$4:$A$171,0))</f>
        <v>Hastings College JV</v>
      </c>
      <c r="D7">
        <f>INDEX('Womens All Events'!D$4:D$171,MATCH('Womens Ranks'!$A7,'Womens All Events'!$A$4:$A$171,0))</f>
        <v>1159</v>
      </c>
      <c r="E7">
        <f>INDEX('Womens All Events'!E$4:E$171,MATCH('Womens Ranks'!$A7,'Womens All Events'!$A$4:$A$171,0))</f>
        <v>6</v>
      </c>
      <c r="F7">
        <f>INDEX('Womens All Events'!F$4:F$171,MATCH('Womens Ranks'!$A7,'Womens All Events'!$A$4:$A$171,0))</f>
        <v>193.16666666666666</v>
      </c>
      <c r="G7">
        <f>INDEX('Womens All Events'!G$4:G$171,MATCH('Womens Ranks'!$A7,'Womens All Events'!$A$4:$A$171,0))</f>
        <v>224</v>
      </c>
      <c r="H7">
        <f>INDEX('Womens All Events'!H$4:H$171,MATCH('Womens Ranks'!$A7,'Womens All Events'!$A$4:$A$171,0))</f>
        <v>163</v>
      </c>
      <c r="I7">
        <f>INDEX('Womens All Events'!I$4:I$171,MATCH('Womens Ranks'!$A7,'Womens All Events'!$A$4:$A$171,0))</f>
        <v>202</v>
      </c>
      <c r="J7">
        <f>INDEX('Womens All Events'!J$4:J$171,MATCH('Womens Ranks'!$A7,'Womens All Events'!$A$4:$A$171,0))</f>
        <v>164</v>
      </c>
      <c r="K7">
        <f>INDEX('Womens All Events'!K$4:K$171,MATCH('Womens Ranks'!$A7,'Womens All Events'!$A$4:$A$171,0))</f>
        <v>219</v>
      </c>
      <c r="L7">
        <f>INDEX('Womens All Events'!L$4:L$171,MATCH('Womens Ranks'!$A7,'Womens All Events'!$A$4:$A$171,0))</f>
        <v>187</v>
      </c>
    </row>
    <row r="8" spans="1:12" ht="12.75">
      <c r="A8" s="75">
        <f t="shared" si="0"/>
        <v>5</v>
      </c>
      <c r="B8" s="73" t="str">
        <f ca="1">INDEX('Womens All Events'!B$4:B$171,MATCH('Womens Ranks'!$A8,'Womens All Events'!$A$4:$A$171,0))</f>
        <v>Hollyann Johansen</v>
      </c>
      <c r="C8" s="73" t="str">
        <f>INDEX('Womens All Events'!C$4:C$171,MATCH('Womens Ranks'!$A8,'Womens All Events'!$A$4:$A$171,0))</f>
        <v>Wichita State University</v>
      </c>
      <c r="D8" s="73">
        <f>INDEX('Womens All Events'!D$4:D$171,MATCH('Womens Ranks'!$A8,'Womens All Events'!$A$4:$A$171,0))</f>
        <v>1140</v>
      </c>
      <c r="E8" s="73">
        <f>INDEX('Womens All Events'!E$4:E$171,MATCH('Womens Ranks'!$A8,'Womens All Events'!$A$4:$A$171,0))</f>
        <v>6</v>
      </c>
      <c r="F8" s="73">
        <f>INDEX('Womens All Events'!F$4:F$171,MATCH('Womens Ranks'!$A8,'Womens All Events'!$A$4:$A$171,0))</f>
        <v>190</v>
      </c>
      <c r="G8" s="73">
        <f>INDEX('Womens All Events'!G$4:G$171,MATCH('Womens Ranks'!$A8,'Womens All Events'!$A$4:$A$171,0))</f>
        <v>158</v>
      </c>
      <c r="H8" s="73">
        <f>INDEX('Womens All Events'!H$4:H$171,MATCH('Womens Ranks'!$A8,'Womens All Events'!$A$4:$A$171,0))</f>
        <v>181</v>
      </c>
      <c r="I8" s="73">
        <f>INDEX('Womens All Events'!I$4:I$171,MATCH('Womens Ranks'!$A8,'Womens All Events'!$A$4:$A$171,0))</f>
        <v>203</v>
      </c>
      <c r="J8" s="73">
        <f>INDEX('Womens All Events'!J$4:J$171,MATCH('Womens Ranks'!$A8,'Womens All Events'!$A$4:$A$171,0))</f>
        <v>226</v>
      </c>
      <c r="K8" s="73">
        <f>INDEX('Womens All Events'!K$4:K$171,MATCH('Womens Ranks'!$A8,'Womens All Events'!$A$4:$A$171,0))</f>
        <v>192</v>
      </c>
      <c r="L8" s="73">
        <f>INDEX('Womens All Events'!L$4:L$171,MATCH('Womens Ranks'!$A8,'Womens All Events'!$A$4:$A$171,0))</f>
        <v>180</v>
      </c>
    </row>
    <row r="9" spans="1:12" ht="12.75">
      <c r="A9" s="74">
        <f t="shared" si="0"/>
        <v>6</v>
      </c>
      <c r="B9" t="str">
        <f ca="1">INDEX('Womens All Events'!B$4:B$171,MATCH('Womens Ranks'!$A9,'Womens All Events'!$A$4:$A$171,0))</f>
        <v>Emma Sonier</v>
      </c>
      <c r="C9" t="str">
        <f>INDEX('Womens All Events'!C$4:C$171,MATCH('Womens Ranks'!$A9,'Womens All Events'!$A$4:$A$171,0))</f>
        <v>Morningside College</v>
      </c>
      <c r="D9">
        <f>INDEX('Womens All Events'!D$4:D$171,MATCH('Womens Ranks'!$A9,'Womens All Events'!$A$4:$A$171,0))</f>
        <v>1135</v>
      </c>
      <c r="E9">
        <f>INDEX('Womens All Events'!E$4:E$171,MATCH('Womens Ranks'!$A9,'Womens All Events'!$A$4:$A$171,0))</f>
        <v>6</v>
      </c>
      <c r="F9">
        <f>INDEX('Womens All Events'!F$4:F$171,MATCH('Womens Ranks'!$A9,'Womens All Events'!$A$4:$A$171,0))</f>
        <v>189.16666666666666</v>
      </c>
      <c r="G9">
        <f>INDEX('Womens All Events'!G$4:G$171,MATCH('Womens Ranks'!$A9,'Womens All Events'!$A$4:$A$171,0))</f>
        <v>196</v>
      </c>
      <c r="H9">
        <f>INDEX('Womens All Events'!H$4:H$171,MATCH('Womens Ranks'!$A9,'Womens All Events'!$A$4:$A$171,0))</f>
        <v>184</v>
      </c>
      <c r="I9">
        <f>INDEX('Womens All Events'!I$4:I$171,MATCH('Womens Ranks'!$A9,'Womens All Events'!$A$4:$A$171,0))</f>
        <v>169</v>
      </c>
      <c r="J9">
        <f>INDEX('Womens All Events'!J$4:J$171,MATCH('Womens Ranks'!$A9,'Womens All Events'!$A$4:$A$171,0))</f>
        <v>172</v>
      </c>
      <c r="K9">
        <f>INDEX('Womens All Events'!K$4:K$171,MATCH('Womens Ranks'!$A9,'Womens All Events'!$A$4:$A$171,0))</f>
        <v>182</v>
      </c>
      <c r="L9">
        <f>INDEX('Womens All Events'!L$4:L$171,MATCH('Womens Ranks'!$A9,'Womens All Events'!$A$4:$A$171,0))</f>
        <v>232</v>
      </c>
    </row>
    <row r="10" spans="1:12" ht="12.75">
      <c r="A10" s="74">
        <f t="shared" si="0"/>
        <v>7</v>
      </c>
      <c r="B10" t="str">
        <f ca="1">INDEX('Womens All Events'!B$4:B$171,MATCH('Womens Ranks'!$A10,'Womens All Events'!$A$4:$A$171,0))</f>
        <v>Abby Goldsberry</v>
      </c>
      <c r="C10" t="str">
        <f>INDEX('Womens All Events'!C$4:C$171,MATCH('Womens Ranks'!$A10,'Womens All Events'!$A$4:$A$171,0))</f>
        <v>Iowa Central Community College</v>
      </c>
      <c r="D10">
        <f>INDEX('Womens All Events'!D$4:D$171,MATCH('Womens Ranks'!$A10,'Womens All Events'!$A$4:$A$171,0))</f>
        <v>1129</v>
      </c>
      <c r="E10">
        <f>INDEX('Womens All Events'!E$4:E$171,MATCH('Womens Ranks'!$A10,'Womens All Events'!$A$4:$A$171,0))</f>
        <v>6</v>
      </c>
      <c r="F10">
        <f>INDEX('Womens All Events'!F$4:F$171,MATCH('Womens Ranks'!$A10,'Womens All Events'!$A$4:$A$171,0))</f>
        <v>188.16666666666666</v>
      </c>
      <c r="G10">
        <f>INDEX('Womens All Events'!G$4:G$171,MATCH('Womens Ranks'!$A10,'Womens All Events'!$A$4:$A$171,0))</f>
        <v>247</v>
      </c>
      <c r="H10">
        <f>INDEX('Womens All Events'!H$4:H$171,MATCH('Womens Ranks'!$A10,'Womens All Events'!$A$4:$A$171,0))</f>
        <v>154</v>
      </c>
      <c r="I10">
        <f>INDEX('Womens All Events'!I$4:I$171,MATCH('Womens Ranks'!$A10,'Womens All Events'!$A$4:$A$171,0))</f>
        <v>192</v>
      </c>
      <c r="J10">
        <f>INDEX('Womens All Events'!J$4:J$171,MATCH('Womens Ranks'!$A10,'Womens All Events'!$A$4:$A$171,0))</f>
        <v>173</v>
      </c>
      <c r="K10">
        <f>INDEX('Womens All Events'!K$4:K$171,MATCH('Womens Ranks'!$A10,'Womens All Events'!$A$4:$A$171,0))</f>
        <v>168</v>
      </c>
      <c r="L10">
        <f>INDEX('Womens All Events'!L$4:L$171,MATCH('Womens Ranks'!$A10,'Womens All Events'!$A$4:$A$171,0))</f>
        <v>195</v>
      </c>
    </row>
    <row r="11" spans="1:12" ht="12.75">
      <c r="A11" s="74">
        <f t="shared" si="0"/>
        <v>8</v>
      </c>
      <c r="B11" t="str">
        <f ca="1">INDEX('Womens All Events'!B$4:B$171,MATCH('Womens Ranks'!$A11,'Womens All Events'!$A$4:$A$171,0))</f>
        <v>Shelby Snyder</v>
      </c>
      <c r="C11" t="str">
        <f>INDEX('Womens All Events'!C$4:C$171,MATCH('Womens Ranks'!$A11,'Womens All Events'!$A$4:$A$171,0))</f>
        <v>Wichita State University JV</v>
      </c>
      <c r="D11">
        <f>INDEX('Womens All Events'!D$4:D$171,MATCH('Womens Ranks'!$A11,'Womens All Events'!$A$4:$A$171,0))</f>
        <v>1128</v>
      </c>
      <c r="E11">
        <f>INDEX('Womens All Events'!E$4:E$171,MATCH('Womens Ranks'!$A11,'Womens All Events'!$A$4:$A$171,0))</f>
        <v>6</v>
      </c>
      <c r="F11">
        <f>INDEX('Womens All Events'!F$4:F$171,MATCH('Womens Ranks'!$A11,'Womens All Events'!$A$4:$A$171,0))</f>
        <v>188</v>
      </c>
      <c r="G11">
        <f>INDEX('Womens All Events'!G$4:G$171,MATCH('Womens Ranks'!$A11,'Womens All Events'!$A$4:$A$171,0))</f>
        <v>204</v>
      </c>
      <c r="H11">
        <f>INDEX('Womens All Events'!H$4:H$171,MATCH('Womens Ranks'!$A11,'Womens All Events'!$A$4:$A$171,0))</f>
        <v>214</v>
      </c>
      <c r="I11">
        <f>INDEX('Womens All Events'!I$4:I$171,MATCH('Womens Ranks'!$A11,'Womens All Events'!$A$4:$A$171,0))</f>
        <v>181</v>
      </c>
      <c r="J11">
        <f>INDEX('Womens All Events'!J$4:J$171,MATCH('Womens Ranks'!$A11,'Womens All Events'!$A$4:$A$171,0))</f>
        <v>179</v>
      </c>
      <c r="K11">
        <f>INDEX('Womens All Events'!K$4:K$171,MATCH('Womens Ranks'!$A11,'Womens All Events'!$A$4:$A$171,0))</f>
        <v>180</v>
      </c>
      <c r="L11">
        <f>INDEX('Womens All Events'!L$4:L$171,MATCH('Womens Ranks'!$A11,'Womens All Events'!$A$4:$A$171,0))</f>
        <v>170</v>
      </c>
    </row>
    <row r="12" spans="1:12" ht="12.75">
      <c r="A12" s="74">
        <f t="shared" si="0"/>
        <v>9</v>
      </c>
      <c r="B12" t="str">
        <f ca="1">INDEX('Womens All Events'!B$4:B$171,MATCH('Womens Ranks'!$A12,'Womens All Events'!$A$4:$A$171,0))</f>
        <v>Kat Rush</v>
      </c>
      <c r="C12" t="str">
        <f>INDEX('Womens All Events'!C$4:C$171,MATCH('Womens Ranks'!$A12,'Womens All Events'!$A$4:$A$171,0))</f>
        <v>West Texas AM</v>
      </c>
      <c r="D12">
        <f>INDEX('Womens All Events'!D$4:D$171,MATCH('Womens Ranks'!$A12,'Womens All Events'!$A$4:$A$171,0))</f>
        <v>1120</v>
      </c>
      <c r="E12">
        <f>INDEX('Womens All Events'!E$4:E$171,MATCH('Womens Ranks'!$A12,'Womens All Events'!$A$4:$A$171,0))</f>
        <v>6</v>
      </c>
      <c r="F12">
        <f>INDEX('Womens All Events'!F$4:F$171,MATCH('Womens Ranks'!$A12,'Womens All Events'!$A$4:$A$171,0))</f>
        <v>186.66666666666666</v>
      </c>
      <c r="G12">
        <f>INDEX('Womens All Events'!G$4:G$171,MATCH('Womens Ranks'!$A12,'Womens All Events'!$A$4:$A$171,0))</f>
        <v>179</v>
      </c>
      <c r="H12">
        <f>INDEX('Womens All Events'!H$4:H$171,MATCH('Womens Ranks'!$A12,'Womens All Events'!$A$4:$A$171,0))</f>
        <v>181</v>
      </c>
      <c r="I12">
        <f>INDEX('Womens All Events'!I$4:I$171,MATCH('Womens Ranks'!$A12,'Womens All Events'!$A$4:$A$171,0))</f>
        <v>191</v>
      </c>
      <c r="J12">
        <f>INDEX('Womens All Events'!J$4:J$171,MATCH('Womens Ranks'!$A12,'Womens All Events'!$A$4:$A$171,0))</f>
        <v>201</v>
      </c>
      <c r="K12">
        <f>INDEX('Womens All Events'!K$4:K$171,MATCH('Womens Ranks'!$A12,'Womens All Events'!$A$4:$A$171,0))</f>
        <v>181</v>
      </c>
      <c r="L12">
        <f>INDEX('Womens All Events'!L$4:L$171,MATCH('Womens Ranks'!$A12,'Womens All Events'!$A$4:$A$171,0))</f>
        <v>187</v>
      </c>
    </row>
    <row r="13" spans="1:12" ht="12.75">
      <c r="A13" s="74">
        <f t="shared" si="0"/>
        <v>10</v>
      </c>
      <c r="B13" t="str">
        <f ca="1">INDEX('Womens All Events'!B$4:B$171,MATCH('Womens Ranks'!$A13,'Womens All Events'!$A$4:$A$171,0))</f>
        <v>Megan Rue</v>
      </c>
      <c r="C13" t="str">
        <f>INDEX('Womens All Events'!C$4:C$171,MATCH('Womens Ranks'!$A13,'Womens All Events'!$A$4:$A$171,0))</f>
        <v>Central Oklahoma</v>
      </c>
      <c r="D13">
        <f>INDEX('Womens All Events'!D$4:D$171,MATCH('Womens Ranks'!$A13,'Womens All Events'!$A$4:$A$171,0))</f>
        <v>1115</v>
      </c>
      <c r="E13">
        <f>INDEX('Womens All Events'!E$4:E$171,MATCH('Womens Ranks'!$A13,'Womens All Events'!$A$4:$A$171,0))</f>
        <v>6</v>
      </c>
      <c r="F13">
        <f>INDEX('Womens All Events'!F$4:F$171,MATCH('Womens Ranks'!$A13,'Womens All Events'!$A$4:$A$171,0))</f>
        <v>185.83333333333334</v>
      </c>
      <c r="G13">
        <f>INDEX('Womens All Events'!G$4:G$171,MATCH('Womens Ranks'!$A13,'Womens All Events'!$A$4:$A$171,0))</f>
        <v>166</v>
      </c>
      <c r="H13">
        <f>INDEX('Womens All Events'!H$4:H$171,MATCH('Womens Ranks'!$A13,'Womens All Events'!$A$4:$A$171,0))</f>
        <v>154</v>
      </c>
      <c r="I13">
        <f>INDEX('Womens All Events'!I$4:I$171,MATCH('Womens Ranks'!$A13,'Womens All Events'!$A$4:$A$171,0))</f>
        <v>211</v>
      </c>
      <c r="J13">
        <f>INDEX('Womens All Events'!J$4:J$171,MATCH('Womens Ranks'!$A13,'Womens All Events'!$A$4:$A$171,0))</f>
        <v>169</v>
      </c>
      <c r="K13">
        <f>INDEX('Womens All Events'!K$4:K$171,MATCH('Womens Ranks'!$A13,'Womens All Events'!$A$4:$A$171,0))</f>
        <v>212</v>
      </c>
      <c r="L13">
        <f>INDEX('Womens All Events'!L$4:L$171,MATCH('Womens Ranks'!$A13,'Womens All Events'!$A$4:$A$171,0))</f>
        <v>203</v>
      </c>
    </row>
    <row r="14" spans="1:12" ht="12.75">
      <c r="A14" s="74">
        <f t="shared" si="0"/>
        <v>11</v>
      </c>
      <c r="B14" t="str">
        <f ca="1">INDEX('Womens All Events'!B$4:B$171,MATCH('Womens Ranks'!$A14,'Womens All Events'!$A$4:$A$171,0))</f>
        <v>Kaitlyn Schroyer</v>
      </c>
      <c r="C14" t="str">
        <f>INDEX('Womens All Events'!C$4:C$171,MATCH('Womens Ranks'!$A14,'Womens All Events'!$A$4:$A$171,0))</f>
        <v>West Texas AM</v>
      </c>
      <c r="D14">
        <f>INDEX('Womens All Events'!D$4:D$171,MATCH('Womens Ranks'!$A14,'Womens All Events'!$A$4:$A$171,0))</f>
        <v>1113</v>
      </c>
      <c r="E14">
        <f>INDEX('Womens All Events'!E$4:E$171,MATCH('Womens Ranks'!$A14,'Womens All Events'!$A$4:$A$171,0))</f>
        <v>6</v>
      </c>
      <c r="F14">
        <f>INDEX('Womens All Events'!F$4:F$171,MATCH('Womens Ranks'!$A14,'Womens All Events'!$A$4:$A$171,0))</f>
        <v>185.5</v>
      </c>
      <c r="G14">
        <f>INDEX('Womens All Events'!G$4:G$171,MATCH('Womens Ranks'!$A14,'Womens All Events'!$A$4:$A$171,0))</f>
        <v>205</v>
      </c>
      <c r="H14">
        <f>INDEX('Womens All Events'!H$4:H$171,MATCH('Womens Ranks'!$A14,'Womens All Events'!$A$4:$A$171,0))</f>
        <v>168</v>
      </c>
      <c r="I14">
        <f>INDEX('Womens All Events'!I$4:I$171,MATCH('Womens Ranks'!$A14,'Womens All Events'!$A$4:$A$171,0))</f>
        <v>143</v>
      </c>
      <c r="J14">
        <f>INDEX('Womens All Events'!J$4:J$171,MATCH('Womens Ranks'!$A14,'Womens All Events'!$A$4:$A$171,0))</f>
        <v>188</v>
      </c>
      <c r="K14">
        <f>INDEX('Womens All Events'!K$4:K$171,MATCH('Womens Ranks'!$A14,'Womens All Events'!$A$4:$A$171,0))</f>
        <v>210</v>
      </c>
      <c r="L14">
        <f>INDEX('Womens All Events'!L$4:L$171,MATCH('Womens Ranks'!$A14,'Womens All Events'!$A$4:$A$171,0))</f>
        <v>199</v>
      </c>
    </row>
    <row r="15" spans="1:12" ht="12.75">
      <c r="A15" s="74">
        <f t="shared" si="0"/>
        <v>12</v>
      </c>
      <c r="B15" t="str">
        <f ca="1">INDEX('Womens All Events'!B$4:B$171,MATCH('Womens Ranks'!$A15,'Womens All Events'!$A$4:$A$171,0))</f>
        <v>Kayla LaMar</v>
      </c>
      <c r="C15" t="str">
        <f>INDEX('Womens All Events'!C$4:C$171,MATCH('Womens Ranks'!$A15,'Womens All Events'!$A$4:$A$171,0))</f>
        <v>Hastings College JV</v>
      </c>
      <c r="D15">
        <f>INDEX('Womens All Events'!D$4:D$171,MATCH('Womens Ranks'!$A15,'Womens All Events'!$A$4:$A$171,0))</f>
        <v>1111</v>
      </c>
      <c r="E15">
        <f>INDEX('Womens All Events'!E$4:E$171,MATCH('Womens Ranks'!$A15,'Womens All Events'!$A$4:$A$171,0))</f>
        <v>6</v>
      </c>
      <c r="F15">
        <f>INDEX('Womens All Events'!F$4:F$171,MATCH('Womens Ranks'!$A15,'Womens All Events'!$A$4:$A$171,0))</f>
        <v>185.16666666666666</v>
      </c>
      <c r="G15">
        <f>INDEX('Womens All Events'!G$4:G$171,MATCH('Womens Ranks'!$A15,'Womens All Events'!$A$4:$A$171,0))</f>
        <v>178</v>
      </c>
      <c r="H15">
        <f>INDEX('Womens All Events'!H$4:H$171,MATCH('Womens Ranks'!$A15,'Womens All Events'!$A$4:$A$171,0))</f>
        <v>166</v>
      </c>
      <c r="I15">
        <f>INDEX('Womens All Events'!I$4:I$171,MATCH('Womens Ranks'!$A15,'Womens All Events'!$A$4:$A$171,0))</f>
        <v>188</v>
      </c>
      <c r="J15">
        <f>INDEX('Womens All Events'!J$4:J$171,MATCH('Womens Ranks'!$A15,'Womens All Events'!$A$4:$A$171,0))</f>
        <v>176</v>
      </c>
      <c r="K15">
        <f>INDEX('Womens All Events'!K$4:K$171,MATCH('Womens Ranks'!$A15,'Womens All Events'!$A$4:$A$171,0))</f>
        <v>177</v>
      </c>
      <c r="L15">
        <f>INDEX('Womens All Events'!L$4:L$171,MATCH('Womens Ranks'!$A15,'Womens All Events'!$A$4:$A$171,0))</f>
        <v>226</v>
      </c>
    </row>
    <row r="16" spans="1:12" ht="12.75">
      <c r="A16" s="74">
        <f t="shared" si="0"/>
        <v>13</v>
      </c>
      <c r="B16" t="str">
        <f ca="1">INDEX('Womens All Events'!B$4:B$171,MATCH('Womens Ranks'!$A16,'Womens All Events'!$A$4:$A$171,0))</f>
        <v>Rachel Barber</v>
      </c>
      <c r="C16" t="str">
        <f>INDEX('Womens All Events'!C$4:C$171,MATCH('Womens Ranks'!$A16,'Womens All Events'!$A$4:$A$171,0))</f>
        <v>Ottawa University</v>
      </c>
      <c r="D16">
        <f>INDEX('Womens All Events'!D$4:D$171,MATCH('Womens Ranks'!$A16,'Womens All Events'!$A$4:$A$171,0))</f>
        <v>1111</v>
      </c>
      <c r="E16">
        <f>INDEX('Womens All Events'!E$4:E$171,MATCH('Womens Ranks'!$A16,'Womens All Events'!$A$4:$A$171,0))</f>
        <v>6</v>
      </c>
      <c r="F16">
        <f>INDEX('Womens All Events'!F$4:F$171,MATCH('Womens Ranks'!$A16,'Womens All Events'!$A$4:$A$171,0))</f>
        <v>185.16666666666666</v>
      </c>
      <c r="G16">
        <f>INDEX('Womens All Events'!G$4:G$171,MATCH('Womens Ranks'!$A16,'Womens All Events'!$A$4:$A$171,0))</f>
        <v>211</v>
      </c>
      <c r="H16">
        <f>INDEX('Womens All Events'!H$4:H$171,MATCH('Womens Ranks'!$A16,'Womens All Events'!$A$4:$A$171,0))</f>
        <v>170</v>
      </c>
      <c r="I16">
        <f>INDEX('Womens All Events'!I$4:I$171,MATCH('Womens Ranks'!$A16,'Womens All Events'!$A$4:$A$171,0))</f>
        <v>202</v>
      </c>
      <c r="J16">
        <f>INDEX('Womens All Events'!J$4:J$171,MATCH('Womens Ranks'!$A16,'Womens All Events'!$A$4:$A$171,0))</f>
        <v>189</v>
      </c>
      <c r="K16">
        <f>INDEX('Womens All Events'!K$4:K$171,MATCH('Womens Ranks'!$A16,'Womens All Events'!$A$4:$A$171,0))</f>
        <v>182</v>
      </c>
      <c r="L16">
        <f>INDEX('Womens All Events'!L$4:L$171,MATCH('Womens Ranks'!$A16,'Womens All Events'!$A$4:$A$171,0))</f>
        <v>157</v>
      </c>
    </row>
    <row r="17" spans="1:12" ht="12.75">
      <c r="A17" s="74">
        <f t="shared" si="0"/>
        <v>14</v>
      </c>
      <c r="B17" t="str">
        <f ca="1">INDEX('Womens All Events'!B$4:B$171,MATCH('Womens Ranks'!$A17,'Womens All Events'!$A$4:$A$171,0))</f>
        <v>Megan Carpenter</v>
      </c>
      <c r="C17" t="str">
        <f>INDEX('Womens All Events'!C$4:C$171,MATCH('Womens Ranks'!$A17,'Womens All Events'!$A$4:$A$171,0))</f>
        <v>Baker University</v>
      </c>
      <c r="D17">
        <f>INDEX('Womens All Events'!D$4:D$171,MATCH('Womens Ranks'!$A17,'Womens All Events'!$A$4:$A$171,0))</f>
        <v>1104</v>
      </c>
      <c r="E17">
        <f>INDEX('Womens All Events'!E$4:E$171,MATCH('Womens Ranks'!$A17,'Womens All Events'!$A$4:$A$171,0))</f>
        <v>6</v>
      </c>
      <c r="F17">
        <f>INDEX('Womens All Events'!F$4:F$171,MATCH('Womens Ranks'!$A17,'Womens All Events'!$A$4:$A$171,0))</f>
        <v>184</v>
      </c>
      <c r="G17">
        <f>INDEX('Womens All Events'!G$4:G$171,MATCH('Womens Ranks'!$A17,'Womens All Events'!$A$4:$A$171,0))</f>
        <v>206</v>
      </c>
      <c r="H17">
        <f>INDEX('Womens All Events'!H$4:H$171,MATCH('Womens Ranks'!$A17,'Womens All Events'!$A$4:$A$171,0))</f>
        <v>167</v>
      </c>
      <c r="I17">
        <f>INDEX('Womens All Events'!I$4:I$171,MATCH('Womens Ranks'!$A17,'Womens All Events'!$A$4:$A$171,0))</f>
        <v>215</v>
      </c>
      <c r="J17">
        <f>INDEX('Womens All Events'!J$4:J$171,MATCH('Womens Ranks'!$A17,'Womens All Events'!$A$4:$A$171,0))</f>
        <v>185</v>
      </c>
      <c r="K17">
        <f>INDEX('Womens All Events'!K$4:K$171,MATCH('Womens Ranks'!$A17,'Womens All Events'!$A$4:$A$171,0))</f>
        <v>157</v>
      </c>
      <c r="L17">
        <f>INDEX('Womens All Events'!L$4:L$171,MATCH('Womens Ranks'!$A17,'Womens All Events'!$A$4:$A$171,0))</f>
        <v>174</v>
      </c>
    </row>
    <row r="18" spans="1:12" ht="12.75">
      <c r="A18" s="74">
        <f t="shared" si="0"/>
        <v>15</v>
      </c>
      <c r="B18" t="str">
        <f ca="1">INDEX('Womens All Events'!B$4:B$171,MATCH('Womens Ranks'!$A18,'Womens All Events'!$A$4:$A$171,0))</f>
        <v>Sasha Bengtson</v>
      </c>
      <c r="C18" t="str">
        <f>INDEX('Womens All Events'!C$4:C$171,MATCH('Womens Ranks'!$A18,'Womens All Events'!$A$4:$A$171,0))</f>
        <v>Ottawa University</v>
      </c>
      <c r="D18">
        <f>INDEX('Womens All Events'!D$4:D$171,MATCH('Womens Ranks'!$A18,'Womens All Events'!$A$4:$A$171,0))</f>
        <v>1103</v>
      </c>
      <c r="E18">
        <f>INDEX('Womens All Events'!E$4:E$171,MATCH('Womens Ranks'!$A18,'Womens All Events'!$A$4:$A$171,0))</f>
        <v>6</v>
      </c>
      <c r="F18">
        <f>INDEX('Womens All Events'!F$4:F$171,MATCH('Womens Ranks'!$A18,'Womens All Events'!$A$4:$A$171,0))</f>
        <v>183.83333333333334</v>
      </c>
      <c r="G18">
        <f>INDEX('Womens All Events'!G$4:G$171,MATCH('Womens Ranks'!$A18,'Womens All Events'!$A$4:$A$171,0))</f>
        <v>176</v>
      </c>
      <c r="H18">
        <f>INDEX('Womens All Events'!H$4:H$171,MATCH('Womens Ranks'!$A18,'Womens All Events'!$A$4:$A$171,0))</f>
        <v>232</v>
      </c>
      <c r="I18">
        <f>INDEX('Womens All Events'!I$4:I$171,MATCH('Womens Ranks'!$A18,'Womens All Events'!$A$4:$A$171,0))</f>
        <v>149</v>
      </c>
      <c r="J18">
        <f>INDEX('Womens All Events'!J$4:J$171,MATCH('Womens Ranks'!$A18,'Womens All Events'!$A$4:$A$171,0))</f>
        <v>159</v>
      </c>
      <c r="K18">
        <f>INDEX('Womens All Events'!K$4:K$171,MATCH('Womens Ranks'!$A18,'Womens All Events'!$A$4:$A$171,0))</f>
        <v>154</v>
      </c>
      <c r="L18">
        <f>INDEX('Womens All Events'!L$4:L$171,MATCH('Womens Ranks'!$A18,'Womens All Events'!$A$4:$A$171,0))</f>
        <v>233</v>
      </c>
    </row>
    <row r="19" spans="1:12" ht="12.75">
      <c r="A19" s="74">
        <f t="shared" si="0"/>
        <v>16</v>
      </c>
      <c r="B19" t="str">
        <f ca="1">INDEX('Womens All Events'!B$4:B$171,MATCH('Womens Ranks'!$A19,'Womens All Events'!$A$4:$A$171,0))</f>
        <v>Casey Brandau</v>
      </c>
      <c r="C19" t="str">
        <f>INDEX('Womens All Events'!C$4:C$171,MATCH('Womens Ranks'!$A19,'Womens All Events'!$A$4:$A$171,0))</f>
        <v>Iowa Central Community College</v>
      </c>
      <c r="D19">
        <f>INDEX('Womens All Events'!D$4:D$171,MATCH('Womens Ranks'!$A19,'Womens All Events'!$A$4:$A$171,0))</f>
        <v>1096</v>
      </c>
      <c r="E19">
        <f>INDEX('Womens All Events'!E$4:E$171,MATCH('Womens Ranks'!$A19,'Womens All Events'!$A$4:$A$171,0))</f>
        <v>6</v>
      </c>
      <c r="F19">
        <f>INDEX('Womens All Events'!F$4:F$171,MATCH('Womens Ranks'!$A19,'Womens All Events'!$A$4:$A$171,0))</f>
        <v>182.66666666666666</v>
      </c>
      <c r="G19">
        <f>INDEX('Womens All Events'!G$4:G$171,MATCH('Womens Ranks'!$A19,'Womens All Events'!$A$4:$A$171,0))</f>
        <v>180</v>
      </c>
      <c r="H19">
        <f>INDEX('Womens All Events'!H$4:H$171,MATCH('Womens Ranks'!$A19,'Womens All Events'!$A$4:$A$171,0))</f>
        <v>179</v>
      </c>
      <c r="I19">
        <f>INDEX('Womens All Events'!I$4:I$171,MATCH('Womens Ranks'!$A19,'Womens All Events'!$A$4:$A$171,0))</f>
        <v>191</v>
      </c>
      <c r="J19">
        <f>INDEX('Womens All Events'!J$4:J$171,MATCH('Womens Ranks'!$A19,'Womens All Events'!$A$4:$A$171,0))</f>
        <v>168</v>
      </c>
      <c r="K19">
        <f>INDEX('Womens All Events'!K$4:K$171,MATCH('Womens Ranks'!$A19,'Womens All Events'!$A$4:$A$171,0))</f>
        <v>202</v>
      </c>
      <c r="L19">
        <f>INDEX('Womens All Events'!L$4:L$171,MATCH('Womens Ranks'!$A19,'Womens All Events'!$A$4:$A$171,0))</f>
        <v>176</v>
      </c>
    </row>
    <row r="20" spans="1:12" ht="12.75">
      <c r="A20" s="74">
        <f t="shared" si="0"/>
        <v>17</v>
      </c>
      <c r="B20" t="str">
        <f ca="1">INDEX('Womens All Events'!B$4:B$171,MATCH('Womens Ranks'!$A20,'Womens All Events'!$A$4:$A$171,0))</f>
        <v>Cheyenne Bequette</v>
      </c>
      <c r="C20" t="str">
        <f>INDEX('Womens All Events'!C$4:C$171,MATCH('Womens Ranks'!$A20,'Womens All Events'!$A$4:$A$171,0))</f>
        <v>Culver-Stockton College</v>
      </c>
      <c r="D20">
        <f>INDEX('Womens All Events'!D$4:D$171,MATCH('Womens Ranks'!$A20,'Womens All Events'!$A$4:$A$171,0))</f>
        <v>1091</v>
      </c>
      <c r="E20">
        <f>INDEX('Womens All Events'!E$4:E$171,MATCH('Womens Ranks'!$A20,'Womens All Events'!$A$4:$A$171,0))</f>
        <v>6</v>
      </c>
      <c r="F20">
        <f>INDEX('Womens All Events'!F$4:F$171,MATCH('Womens Ranks'!$A20,'Womens All Events'!$A$4:$A$171,0))</f>
        <v>181.83333333333334</v>
      </c>
      <c r="G20">
        <f>INDEX('Womens All Events'!G$4:G$171,MATCH('Womens Ranks'!$A20,'Womens All Events'!$A$4:$A$171,0))</f>
        <v>161</v>
      </c>
      <c r="H20">
        <f>INDEX('Womens All Events'!H$4:H$171,MATCH('Womens Ranks'!$A20,'Womens All Events'!$A$4:$A$171,0))</f>
        <v>167</v>
      </c>
      <c r="I20">
        <f>INDEX('Womens All Events'!I$4:I$171,MATCH('Womens Ranks'!$A20,'Womens All Events'!$A$4:$A$171,0))</f>
        <v>150</v>
      </c>
      <c r="J20">
        <f>INDEX('Womens All Events'!J$4:J$171,MATCH('Womens Ranks'!$A20,'Womens All Events'!$A$4:$A$171,0))</f>
        <v>213</v>
      </c>
      <c r="K20">
        <f>INDEX('Womens All Events'!K$4:K$171,MATCH('Womens Ranks'!$A20,'Womens All Events'!$A$4:$A$171,0))</f>
        <v>174</v>
      </c>
      <c r="L20">
        <f>INDEX('Womens All Events'!L$4:L$171,MATCH('Womens Ranks'!$A20,'Womens All Events'!$A$4:$A$171,0))</f>
        <v>226</v>
      </c>
    </row>
    <row r="21" spans="1:12" ht="12.75">
      <c r="A21" s="74">
        <f t="shared" si="0"/>
        <v>18</v>
      </c>
      <c r="B21" t="str">
        <f ca="1">INDEX('Womens All Events'!B$4:B$171,MATCH('Womens Ranks'!$A21,'Womens All Events'!$A$4:$A$171,0))</f>
        <v>Caitlin Morris</v>
      </c>
      <c r="C21" t="str">
        <f>INDEX('Womens All Events'!C$4:C$171,MATCH('Womens Ranks'!$A21,'Womens All Events'!$A$4:$A$171,0))</f>
        <v>Iowa State University</v>
      </c>
      <c r="D21">
        <f>INDEX('Womens All Events'!D$4:D$171,MATCH('Womens Ranks'!$A21,'Womens All Events'!$A$4:$A$171,0))</f>
        <v>1075</v>
      </c>
      <c r="E21">
        <f>INDEX('Womens All Events'!E$4:E$171,MATCH('Womens Ranks'!$A21,'Womens All Events'!$A$4:$A$171,0))</f>
        <v>6</v>
      </c>
      <c r="F21">
        <f>INDEX('Womens All Events'!F$4:F$171,MATCH('Womens Ranks'!$A21,'Womens All Events'!$A$4:$A$171,0))</f>
        <v>179.16666666666666</v>
      </c>
      <c r="G21">
        <f>INDEX('Womens All Events'!G$4:G$171,MATCH('Womens Ranks'!$A21,'Womens All Events'!$A$4:$A$171,0))</f>
        <v>199</v>
      </c>
      <c r="H21">
        <f>INDEX('Womens All Events'!H$4:H$171,MATCH('Womens Ranks'!$A21,'Womens All Events'!$A$4:$A$171,0))</f>
        <v>191</v>
      </c>
      <c r="I21">
        <f>INDEX('Womens All Events'!I$4:I$171,MATCH('Womens Ranks'!$A21,'Womens All Events'!$A$4:$A$171,0))</f>
        <v>194</v>
      </c>
      <c r="J21">
        <f>INDEX('Womens All Events'!J$4:J$171,MATCH('Womens Ranks'!$A21,'Womens All Events'!$A$4:$A$171,0))</f>
        <v>170</v>
      </c>
      <c r="K21">
        <f>INDEX('Womens All Events'!K$4:K$171,MATCH('Womens Ranks'!$A21,'Womens All Events'!$A$4:$A$171,0))</f>
        <v>165</v>
      </c>
      <c r="L21">
        <f>INDEX('Womens All Events'!L$4:L$171,MATCH('Womens Ranks'!$A21,'Womens All Events'!$A$4:$A$171,0))</f>
        <v>156</v>
      </c>
    </row>
    <row r="22" spans="1:12" ht="12.75">
      <c r="A22" s="74">
        <f t="shared" si="0"/>
        <v>19</v>
      </c>
      <c r="B22" t="str">
        <f ca="1">INDEX('Womens All Events'!B$4:B$171,MATCH('Womens Ranks'!$A22,'Womens All Events'!$A$4:$A$171,0))</f>
        <v>Samantha Laird</v>
      </c>
      <c r="C22" t="str">
        <f>INDEX('Womens All Events'!C$4:C$171,MATCH('Womens Ranks'!$A22,'Womens All Events'!$A$4:$A$171,0))</f>
        <v>Hastings College</v>
      </c>
      <c r="D22">
        <f>INDEX('Womens All Events'!D$4:D$171,MATCH('Womens Ranks'!$A22,'Womens All Events'!$A$4:$A$171,0))</f>
        <v>1071</v>
      </c>
      <c r="E22">
        <f>INDEX('Womens All Events'!E$4:E$171,MATCH('Womens Ranks'!$A22,'Womens All Events'!$A$4:$A$171,0))</f>
        <v>6</v>
      </c>
      <c r="F22">
        <f>INDEX('Womens All Events'!F$4:F$171,MATCH('Womens Ranks'!$A22,'Womens All Events'!$A$4:$A$171,0))</f>
        <v>178.5</v>
      </c>
      <c r="G22">
        <f>INDEX('Womens All Events'!G$4:G$171,MATCH('Womens Ranks'!$A22,'Womens All Events'!$A$4:$A$171,0))</f>
        <v>197</v>
      </c>
      <c r="H22">
        <f>INDEX('Womens All Events'!H$4:H$171,MATCH('Womens Ranks'!$A22,'Womens All Events'!$A$4:$A$171,0))</f>
        <v>193</v>
      </c>
      <c r="I22">
        <f>INDEX('Womens All Events'!I$4:I$171,MATCH('Womens Ranks'!$A22,'Womens All Events'!$A$4:$A$171,0))</f>
        <v>173</v>
      </c>
      <c r="J22">
        <f>INDEX('Womens All Events'!J$4:J$171,MATCH('Womens Ranks'!$A22,'Womens All Events'!$A$4:$A$171,0))</f>
        <v>173</v>
      </c>
      <c r="K22">
        <f>INDEX('Womens All Events'!K$4:K$171,MATCH('Womens Ranks'!$A22,'Womens All Events'!$A$4:$A$171,0))</f>
        <v>182</v>
      </c>
      <c r="L22">
        <f>INDEX('Womens All Events'!L$4:L$171,MATCH('Womens Ranks'!$A22,'Womens All Events'!$A$4:$A$171,0))</f>
        <v>153</v>
      </c>
    </row>
    <row r="23" spans="1:12" ht="12.75">
      <c r="A23" s="74">
        <f t="shared" si="0"/>
        <v>20</v>
      </c>
      <c r="B23" t="str">
        <f ca="1">INDEX('Womens All Events'!B$4:B$171,MATCH('Womens Ranks'!$A23,'Womens All Events'!$A$4:$A$171,0))</f>
        <v>Alanna Dierking</v>
      </c>
      <c r="C23" t="str">
        <f>INDEX('Womens All Events'!C$4:C$171,MATCH('Womens Ranks'!$A23,'Womens All Events'!$A$4:$A$171,0))</f>
        <v>Baker University</v>
      </c>
      <c r="D23">
        <f>INDEX('Womens All Events'!D$4:D$171,MATCH('Womens Ranks'!$A23,'Womens All Events'!$A$4:$A$171,0))</f>
        <v>1065</v>
      </c>
      <c r="E23">
        <f>INDEX('Womens All Events'!E$4:E$171,MATCH('Womens Ranks'!$A23,'Womens All Events'!$A$4:$A$171,0))</f>
        <v>6</v>
      </c>
      <c r="F23">
        <f>INDEX('Womens All Events'!F$4:F$171,MATCH('Womens Ranks'!$A23,'Womens All Events'!$A$4:$A$171,0))</f>
        <v>177.5</v>
      </c>
      <c r="G23">
        <f>INDEX('Womens All Events'!G$4:G$171,MATCH('Womens Ranks'!$A23,'Womens All Events'!$A$4:$A$171,0))</f>
        <v>160</v>
      </c>
      <c r="H23">
        <f>INDEX('Womens All Events'!H$4:H$171,MATCH('Womens Ranks'!$A23,'Womens All Events'!$A$4:$A$171,0))</f>
        <v>168</v>
      </c>
      <c r="I23">
        <f>INDEX('Womens All Events'!I$4:I$171,MATCH('Womens Ranks'!$A23,'Womens All Events'!$A$4:$A$171,0))</f>
        <v>191</v>
      </c>
      <c r="J23">
        <f>INDEX('Womens All Events'!J$4:J$171,MATCH('Womens Ranks'!$A23,'Womens All Events'!$A$4:$A$171,0))</f>
        <v>220</v>
      </c>
      <c r="K23">
        <f>INDEX('Womens All Events'!K$4:K$171,MATCH('Womens Ranks'!$A23,'Womens All Events'!$A$4:$A$171,0))</f>
        <v>180</v>
      </c>
      <c r="L23">
        <f>INDEX('Womens All Events'!L$4:L$171,MATCH('Womens Ranks'!$A23,'Womens All Events'!$A$4:$A$171,0))</f>
        <v>146</v>
      </c>
    </row>
    <row r="24" spans="1:12" ht="12.75">
      <c r="A24" s="74">
        <f t="shared" si="0"/>
        <v>21</v>
      </c>
      <c r="B24" t="str">
        <f ca="1">INDEX('Womens All Events'!B$4:B$171,MATCH('Womens Ranks'!$A24,'Womens All Events'!$A$4:$A$171,0))</f>
        <v>Jennie Kiss</v>
      </c>
      <c r="C24" t="str">
        <f>INDEX('Womens All Events'!C$4:C$171,MATCH('Womens Ranks'!$A24,'Womens All Events'!$A$4:$A$171,0))</f>
        <v>Wichita State University JV</v>
      </c>
      <c r="D24">
        <f>INDEX('Womens All Events'!D$4:D$171,MATCH('Womens Ranks'!$A24,'Womens All Events'!$A$4:$A$171,0))</f>
        <v>1065</v>
      </c>
      <c r="E24">
        <f>INDEX('Womens All Events'!E$4:E$171,MATCH('Womens Ranks'!$A24,'Womens All Events'!$A$4:$A$171,0))</f>
        <v>6</v>
      </c>
      <c r="F24">
        <f>INDEX('Womens All Events'!F$4:F$171,MATCH('Womens Ranks'!$A24,'Womens All Events'!$A$4:$A$171,0))</f>
        <v>177.5</v>
      </c>
      <c r="G24">
        <f>INDEX('Womens All Events'!G$4:G$171,MATCH('Womens Ranks'!$A24,'Womens All Events'!$A$4:$A$171,0))</f>
        <v>177</v>
      </c>
      <c r="H24">
        <f>INDEX('Womens All Events'!H$4:H$171,MATCH('Womens Ranks'!$A24,'Womens All Events'!$A$4:$A$171,0))</f>
        <v>198</v>
      </c>
      <c r="I24">
        <f>INDEX('Womens All Events'!I$4:I$171,MATCH('Womens Ranks'!$A24,'Womens All Events'!$A$4:$A$171,0))</f>
        <v>179</v>
      </c>
      <c r="J24">
        <f>INDEX('Womens All Events'!J$4:J$171,MATCH('Womens Ranks'!$A24,'Womens All Events'!$A$4:$A$171,0))</f>
        <v>177</v>
      </c>
      <c r="K24">
        <f>INDEX('Womens All Events'!K$4:K$171,MATCH('Womens Ranks'!$A24,'Womens All Events'!$A$4:$A$171,0))</f>
        <v>144</v>
      </c>
      <c r="L24">
        <f>INDEX('Womens All Events'!L$4:L$171,MATCH('Womens Ranks'!$A24,'Womens All Events'!$A$4:$A$171,0))</f>
        <v>190</v>
      </c>
    </row>
    <row r="25" spans="1:12" ht="12.75">
      <c r="A25" s="74">
        <f t="shared" si="0"/>
        <v>22</v>
      </c>
      <c r="B25" t="str">
        <f ca="1">INDEX('Womens All Events'!B$4:B$171,MATCH('Womens Ranks'!$A25,'Womens All Events'!$A$4:$A$171,0))</f>
        <v>Katelynn Wirtel</v>
      </c>
      <c r="C25" t="str">
        <f>INDEX('Womens All Events'!C$4:C$171,MATCH('Womens Ranks'!$A25,'Womens All Events'!$A$4:$A$171,0))</f>
        <v>Iowa Central Community College</v>
      </c>
      <c r="D25">
        <f>INDEX('Womens All Events'!D$4:D$171,MATCH('Womens Ranks'!$A25,'Womens All Events'!$A$4:$A$171,0))</f>
        <v>1063</v>
      </c>
      <c r="E25">
        <f>INDEX('Womens All Events'!E$4:E$171,MATCH('Womens Ranks'!$A25,'Womens All Events'!$A$4:$A$171,0))</f>
        <v>6</v>
      </c>
      <c r="F25">
        <f>INDEX('Womens All Events'!F$4:F$171,MATCH('Womens Ranks'!$A25,'Womens All Events'!$A$4:$A$171,0))</f>
        <v>177.16666666666666</v>
      </c>
      <c r="G25">
        <f>INDEX('Womens All Events'!G$4:G$171,MATCH('Womens Ranks'!$A25,'Womens All Events'!$A$4:$A$171,0))</f>
        <v>183</v>
      </c>
      <c r="H25">
        <f>INDEX('Womens All Events'!H$4:H$171,MATCH('Womens Ranks'!$A25,'Womens All Events'!$A$4:$A$171,0))</f>
        <v>163</v>
      </c>
      <c r="I25">
        <f>INDEX('Womens All Events'!I$4:I$171,MATCH('Womens Ranks'!$A25,'Womens All Events'!$A$4:$A$171,0))</f>
        <v>204</v>
      </c>
      <c r="J25">
        <f>INDEX('Womens All Events'!J$4:J$171,MATCH('Womens Ranks'!$A25,'Womens All Events'!$A$4:$A$171,0))</f>
        <v>190</v>
      </c>
      <c r="K25">
        <f>INDEX('Womens All Events'!K$4:K$171,MATCH('Womens Ranks'!$A25,'Womens All Events'!$A$4:$A$171,0))</f>
        <v>186</v>
      </c>
      <c r="L25">
        <f>INDEX('Womens All Events'!L$4:L$171,MATCH('Womens Ranks'!$A25,'Womens All Events'!$A$4:$A$171,0))</f>
        <v>137</v>
      </c>
    </row>
    <row r="26" spans="1:12" ht="12.75">
      <c r="A26" s="74">
        <f t="shared" si="0"/>
        <v>23</v>
      </c>
      <c r="B26" t="str">
        <f ca="1">INDEX('Womens All Events'!B$4:B$171,MATCH('Womens Ranks'!$A26,'Womens All Events'!$A$4:$A$171,0))</f>
        <v>Natalie Dutton</v>
      </c>
      <c r="C26" t="str">
        <f>INDEX('Womens All Events'!C$4:C$171,MATCH('Womens Ranks'!$A26,'Womens All Events'!$A$4:$A$171,0))</f>
        <v>Wichita State University JV</v>
      </c>
      <c r="D26">
        <f>INDEX('Womens All Events'!D$4:D$171,MATCH('Womens Ranks'!$A26,'Womens All Events'!$A$4:$A$171,0))</f>
        <v>1057</v>
      </c>
      <c r="E26">
        <f>INDEX('Womens All Events'!E$4:E$171,MATCH('Womens Ranks'!$A26,'Womens All Events'!$A$4:$A$171,0))</f>
        <v>6</v>
      </c>
      <c r="F26">
        <f>INDEX('Womens All Events'!F$4:F$171,MATCH('Womens Ranks'!$A26,'Womens All Events'!$A$4:$A$171,0))</f>
        <v>176.16666666666666</v>
      </c>
      <c r="G26">
        <f>INDEX('Womens All Events'!G$4:G$171,MATCH('Womens Ranks'!$A26,'Womens All Events'!$A$4:$A$171,0))</f>
        <v>183</v>
      </c>
      <c r="H26">
        <f>INDEX('Womens All Events'!H$4:H$171,MATCH('Womens Ranks'!$A26,'Womens All Events'!$A$4:$A$171,0))</f>
        <v>176</v>
      </c>
      <c r="I26">
        <f>INDEX('Womens All Events'!I$4:I$171,MATCH('Womens Ranks'!$A26,'Womens All Events'!$A$4:$A$171,0))</f>
        <v>163</v>
      </c>
      <c r="J26">
        <f>INDEX('Womens All Events'!J$4:J$171,MATCH('Womens Ranks'!$A26,'Womens All Events'!$A$4:$A$171,0))</f>
        <v>197</v>
      </c>
      <c r="K26">
        <f>INDEX('Womens All Events'!K$4:K$171,MATCH('Womens Ranks'!$A26,'Womens All Events'!$A$4:$A$171,0))</f>
        <v>148</v>
      </c>
      <c r="L26">
        <f>INDEX('Womens All Events'!L$4:L$171,MATCH('Womens Ranks'!$A26,'Womens All Events'!$A$4:$A$171,0))</f>
        <v>190</v>
      </c>
    </row>
    <row r="27" spans="1:12" ht="12.75">
      <c r="A27" s="74">
        <f t="shared" si="0"/>
        <v>24</v>
      </c>
      <c r="B27" t="str">
        <f ca="1">INDEX('Womens All Events'!B$4:B$171,MATCH('Womens Ranks'!$A27,'Womens All Events'!$A$4:$A$171,0))</f>
        <v>Cassie Edgar</v>
      </c>
      <c r="C27" t="str">
        <f>INDEX('Womens All Events'!C$4:C$171,MATCH('Womens Ranks'!$A27,'Womens All Events'!$A$4:$A$171,0))</f>
        <v>Wichita State University JV</v>
      </c>
      <c r="D27">
        <f>INDEX('Womens All Events'!D$4:D$171,MATCH('Womens Ranks'!$A27,'Womens All Events'!$A$4:$A$171,0))</f>
        <v>1056</v>
      </c>
      <c r="E27">
        <f>INDEX('Womens All Events'!E$4:E$171,MATCH('Womens Ranks'!$A27,'Womens All Events'!$A$4:$A$171,0))</f>
        <v>6</v>
      </c>
      <c r="F27">
        <f>INDEX('Womens All Events'!F$4:F$171,MATCH('Womens Ranks'!$A27,'Womens All Events'!$A$4:$A$171,0))</f>
        <v>176</v>
      </c>
      <c r="G27">
        <f>INDEX('Womens All Events'!G$4:G$171,MATCH('Womens Ranks'!$A27,'Womens All Events'!$A$4:$A$171,0))</f>
        <v>169</v>
      </c>
      <c r="H27">
        <f>INDEX('Womens All Events'!H$4:H$171,MATCH('Womens Ranks'!$A27,'Womens All Events'!$A$4:$A$171,0))</f>
        <v>181</v>
      </c>
      <c r="I27">
        <f>INDEX('Womens All Events'!I$4:I$171,MATCH('Womens Ranks'!$A27,'Womens All Events'!$A$4:$A$171,0))</f>
        <v>168</v>
      </c>
      <c r="J27">
        <f>INDEX('Womens All Events'!J$4:J$171,MATCH('Womens Ranks'!$A27,'Womens All Events'!$A$4:$A$171,0))</f>
        <v>166</v>
      </c>
      <c r="K27">
        <f>INDEX('Womens All Events'!K$4:K$171,MATCH('Womens Ranks'!$A27,'Womens All Events'!$A$4:$A$171,0))</f>
        <v>182</v>
      </c>
      <c r="L27">
        <f>INDEX('Womens All Events'!L$4:L$171,MATCH('Womens Ranks'!$A27,'Womens All Events'!$A$4:$A$171,0))</f>
        <v>190</v>
      </c>
    </row>
    <row r="28" spans="1:12" ht="12.75">
      <c r="A28" s="74">
        <f t="shared" si="0"/>
        <v>25</v>
      </c>
      <c r="B28" t="str">
        <f ca="1">INDEX('Womens All Events'!B$4:B$171,MATCH('Womens Ranks'!$A28,'Womens All Events'!$A$4:$A$171,0))</f>
        <v>Kaitlyn Lacy</v>
      </c>
      <c r="C28" t="str">
        <f>INDEX('Womens All Events'!C$4:C$171,MATCH('Womens Ranks'!$A28,'Womens All Events'!$A$4:$A$171,0))</f>
        <v>Baker University</v>
      </c>
      <c r="D28">
        <f>INDEX('Womens All Events'!D$4:D$171,MATCH('Womens Ranks'!$A28,'Womens All Events'!$A$4:$A$171,0))</f>
        <v>1044</v>
      </c>
      <c r="E28">
        <f>INDEX('Womens All Events'!E$4:E$171,MATCH('Womens Ranks'!$A28,'Womens All Events'!$A$4:$A$171,0))</f>
        <v>6</v>
      </c>
      <c r="F28">
        <f>INDEX('Womens All Events'!F$4:F$171,MATCH('Womens Ranks'!$A28,'Womens All Events'!$A$4:$A$171,0))</f>
        <v>174</v>
      </c>
      <c r="G28">
        <f>INDEX('Womens All Events'!G$4:G$171,MATCH('Womens Ranks'!$A28,'Womens All Events'!$A$4:$A$171,0))</f>
        <v>160</v>
      </c>
      <c r="H28">
        <f>INDEX('Womens All Events'!H$4:H$171,MATCH('Womens Ranks'!$A28,'Womens All Events'!$A$4:$A$171,0))</f>
        <v>220</v>
      </c>
      <c r="I28">
        <f>INDEX('Womens All Events'!I$4:I$171,MATCH('Womens Ranks'!$A28,'Womens All Events'!$A$4:$A$171,0))</f>
        <v>193</v>
      </c>
      <c r="J28">
        <f>INDEX('Womens All Events'!J$4:J$171,MATCH('Womens Ranks'!$A28,'Womens All Events'!$A$4:$A$171,0))</f>
        <v>164</v>
      </c>
      <c r="K28">
        <f>INDEX('Womens All Events'!K$4:K$171,MATCH('Womens Ranks'!$A28,'Womens All Events'!$A$4:$A$171,0))</f>
        <v>134</v>
      </c>
      <c r="L28">
        <f>INDEX('Womens All Events'!L$4:L$171,MATCH('Womens Ranks'!$A28,'Womens All Events'!$A$4:$A$171,0))</f>
        <v>173</v>
      </c>
    </row>
    <row r="29" spans="1:12" ht="12.75">
      <c r="A29" s="74">
        <f t="shared" si="0"/>
        <v>26</v>
      </c>
      <c r="B29" t="str">
        <f ca="1">INDEX('Womens All Events'!B$4:B$171,MATCH('Womens Ranks'!$A29,'Womens All Events'!$A$4:$A$171,0))</f>
        <v>Brooke Bomgaars</v>
      </c>
      <c r="C29" t="str">
        <f>INDEX('Womens All Events'!C$4:C$171,MATCH('Womens Ranks'!$A29,'Womens All Events'!$A$4:$A$171,0))</f>
        <v>Morningside College</v>
      </c>
      <c r="D29">
        <f>INDEX('Womens All Events'!D$4:D$171,MATCH('Womens Ranks'!$A29,'Womens All Events'!$A$4:$A$171,0))</f>
        <v>1033</v>
      </c>
      <c r="E29">
        <f>INDEX('Womens All Events'!E$4:E$171,MATCH('Womens Ranks'!$A29,'Womens All Events'!$A$4:$A$171,0))</f>
        <v>6</v>
      </c>
      <c r="F29">
        <f>INDEX('Womens All Events'!F$4:F$171,MATCH('Womens Ranks'!$A29,'Womens All Events'!$A$4:$A$171,0))</f>
        <v>172.16666666666666</v>
      </c>
      <c r="G29">
        <f>INDEX('Womens All Events'!G$4:G$171,MATCH('Womens Ranks'!$A29,'Womens All Events'!$A$4:$A$171,0))</f>
        <v>179</v>
      </c>
      <c r="H29">
        <f>INDEX('Womens All Events'!H$4:H$171,MATCH('Womens Ranks'!$A29,'Womens All Events'!$A$4:$A$171,0))</f>
        <v>193</v>
      </c>
      <c r="I29">
        <f>INDEX('Womens All Events'!I$4:I$171,MATCH('Womens Ranks'!$A29,'Womens All Events'!$A$4:$A$171,0))</f>
        <v>179</v>
      </c>
      <c r="J29">
        <f>INDEX('Womens All Events'!J$4:J$171,MATCH('Womens Ranks'!$A29,'Womens All Events'!$A$4:$A$171,0))</f>
        <v>170</v>
      </c>
      <c r="K29">
        <f>INDEX('Womens All Events'!K$4:K$171,MATCH('Womens Ranks'!$A29,'Womens All Events'!$A$4:$A$171,0))</f>
        <v>200</v>
      </c>
      <c r="L29">
        <f>INDEX('Womens All Events'!L$4:L$171,MATCH('Womens Ranks'!$A29,'Womens All Events'!$A$4:$A$171,0))</f>
        <v>112</v>
      </c>
    </row>
    <row r="30" spans="1:12" ht="12.75">
      <c r="A30" s="74">
        <f t="shared" si="0"/>
        <v>27</v>
      </c>
      <c r="B30" t="str">
        <f ca="1">INDEX('Womens All Events'!B$4:B$171,MATCH('Womens Ranks'!$A30,'Womens All Events'!$A$4:$A$171,0))</f>
        <v>Kim Stokes</v>
      </c>
      <c r="C30" t="str">
        <f>INDEX('Womens All Events'!C$4:C$171,MATCH('Womens Ranks'!$A30,'Womens All Events'!$A$4:$A$171,0))</f>
        <v>West Texas AM</v>
      </c>
      <c r="D30">
        <f>INDEX('Womens All Events'!D$4:D$171,MATCH('Womens Ranks'!$A30,'Womens All Events'!$A$4:$A$171,0))</f>
        <v>1032</v>
      </c>
      <c r="E30">
        <f>INDEX('Womens All Events'!E$4:E$171,MATCH('Womens Ranks'!$A30,'Womens All Events'!$A$4:$A$171,0))</f>
        <v>6</v>
      </c>
      <c r="F30">
        <f>INDEX('Womens All Events'!F$4:F$171,MATCH('Womens Ranks'!$A30,'Womens All Events'!$A$4:$A$171,0))</f>
        <v>172</v>
      </c>
      <c r="G30">
        <f>INDEX('Womens All Events'!G$4:G$171,MATCH('Womens Ranks'!$A30,'Womens All Events'!$A$4:$A$171,0))</f>
        <v>188</v>
      </c>
      <c r="H30">
        <f>INDEX('Womens All Events'!H$4:H$171,MATCH('Womens Ranks'!$A30,'Womens All Events'!$A$4:$A$171,0))</f>
        <v>160</v>
      </c>
      <c r="I30">
        <f>INDEX('Womens All Events'!I$4:I$171,MATCH('Womens Ranks'!$A30,'Womens All Events'!$A$4:$A$171,0))</f>
        <v>167</v>
      </c>
      <c r="J30">
        <f>INDEX('Womens All Events'!J$4:J$171,MATCH('Womens Ranks'!$A30,'Womens All Events'!$A$4:$A$171,0))</f>
        <v>167</v>
      </c>
      <c r="K30">
        <f>INDEX('Womens All Events'!K$4:K$171,MATCH('Womens Ranks'!$A30,'Womens All Events'!$A$4:$A$171,0))</f>
        <v>172</v>
      </c>
      <c r="L30">
        <f>INDEX('Womens All Events'!L$4:L$171,MATCH('Womens Ranks'!$A30,'Womens All Events'!$A$4:$A$171,0))</f>
        <v>178</v>
      </c>
    </row>
    <row r="31" spans="1:12" ht="12.75">
      <c r="A31" s="74">
        <f t="shared" si="0"/>
        <v>28</v>
      </c>
      <c r="B31" t="str">
        <f ca="1">INDEX('Womens All Events'!B$4:B$171,MATCH('Womens Ranks'!$A31,'Womens All Events'!$A$4:$A$171,0))</f>
        <v>Casey Holmes</v>
      </c>
      <c r="C31" t="str">
        <f>INDEX('Womens All Events'!C$4:C$171,MATCH('Womens Ranks'!$A31,'Womens All Events'!$A$4:$A$171,0))</f>
        <v>Ottawa University</v>
      </c>
      <c r="D31">
        <f>INDEX('Womens All Events'!D$4:D$171,MATCH('Womens Ranks'!$A31,'Womens All Events'!$A$4:$A$171,0))</f>
        <v>1022</v>
      </c>
      <c r="E31">
        <f>INDEX('Womens All Events'!E$4:E$171,MATCH('Womens Ranks'!$A31,'Womens All Events'!$A$4:$A$171,0))</f>
        <v>6</v>
      </c>
      <c r="F31">
        <f>INDEX('Womens All Events'!F$4:F$171,MATCH('Womens Ranks'!$A31,'Womens All Events'!$A$4:$A$171,0))</f>
        <v>170.33333333333334</v>
      </c>
      <c r="G31">
        <f>INDEX('Womens All Events'!G$4:G$171,MATCH('Womens Ranks'!$A31,'Womens All Events'!$A$4:$A$171,0))</f>
        <v>143</v>
      </c>
      <c r="H31">
        <f>INDEX('Womens All Events'!H$4:H$171,MATCH('Womens Ranks'!$A31,'Womens All Events'!$A$4:$A$171,0))</f>
        <v>167</v>
      </c>
      <c r="I31">
        <f>INDEX('Womens All Events'!I$4:I$171,MATCH('Womens Ranks'!$A31,'Womens All Events'!$A$4:$A$171,0))</f>
        <v>215</v>
      </c>
      <c r="J31">
        <f>INDEX('Womens All Events'!J$4:J$171,MATCH('Womens Ranks'!$A31,'Womens All Events'!$A$4:$A$171,0))</f>
        <v>180</v>
      </c>
      <c r="K31">
        <f>INDEX('Womens All Events'!K$4:K$171,MATCH('Womens Ranks'!$A31,'Womens All Events'!$A$4:$A$171,0))</f>
        <v>145</v>
      </c>
      <c r="L31">
        <f>INDEX('Womens All Events'!L$4:L$171,MATCH('Womens Ranks'!$A31,'Womens All Events'!$A$4:$A$171,0))</f>
        <v>172</v>
      </c>
    </row>
    <row r="32" spans="1:12" ht="12.75">
      <c r="A32" s="74">
        <f t="shared" si="0"/>
        <v>29</v>
      </c>
      <c r="B32" t="str">
        <f ca="1">INDEX('Womens All Events'!B$4:B$171,MATCH('Womens Ranks'!$A32,'Womens All Events'!$A$4:$A$171,0))</f>
        <v>Brenna Tripp</v>
      </c>
      <c r="C32" t="str">
        <f>INDEX('Womens All Events'!C$4:C$171,MATCH('Womens Ranks'!$A32,'Womens All Events'!$A$4:$A$171,0))</f>
        <v>Hastings College</v>
      </c>
      <c r="D32">
        <f>INDEX('Womens All Events'!D$4:D$171,MATCH('Womens Ranks'!$A32,'Womens All Events'!$A$4:$A$171,0))</f>
        <v>1019</v>
      </c>
      <c r="E32">
        <f>INDEX('Womens All Events'!E$4:E$171,MATCH('Womens Ranks'!$A32,'Womens All Events'!$A$4:$A$171,0))</f>
        <v>6</v>
      </c>
      <c r="F32">
        <f>INDEX('Womens All Events'!F$4:F$171,MATCH('Womens Ranks'!$A32,'Womens All Events'!$A$4:$A$171,0))</f>
        <v>169.83333333333334</v>
      </c>
      <c r="G32">
        <f>INDEX('Womens All Events'!G$4:G$171,MATCH('Womens Ranks'!$A32,'Womens All Events'!$A$4:$A$171,0))</f>
        <v>110</v>
      </c>
      <c r="H32">
        <f>INDEX('Womens All Events'!H$4:H$171,MATCH('Womens Ranks'!$A32,'Womens All Events'!$A$4:$A$171,0))</f>
        <v>195</v>
      </c>
      <c r="I32">
        <f>INDEX('Womens All Events'!I$4:I$171,MATCH('Womens Ranks'!$A32,'Womens All Events'!$A$4:$A$171,0))</f>
        <v>174</v>
      </c>
      <c r="J32">
        <f>INDEX('Womens All Events'!J$4:J$171,MATCH('Womens Ranks'!$A32,'Womens All Events'!$A$4:$A$171,0))</f>
        <v>188</v>
      </c>
      <c r="K32">
        <f>INDEX('Womens All Events'!K$4:K$171,MATCH('Womens Ranks'!$A32,'Womens All Events'!$A$4:$A$171,0))</f>
        <v>215</v>
      </c>
      <c r="L32">
        <f>INDEX('Womens All Events'!L$4:L$171,MATCH('Womens Ranks'!$A32,'Womens All Events'!$A$4:$A$171,0))</f>
        <v>137</v>
      </c>
    </row>
    <row r="33" spans="1:12" ht="12.75">
      <c r="A33" s="74">
        <f t="shared" si="0"/>
        <v>30</v>
      </c>
      <c r="B33" t="str">
        <f ca="1">INDEX('Womens All Events'!B$4:B$171,MATCH('Womens Ranks'!$A33,'Womens All Events'!$A$4:$A$171,0))</f>
        <v>Haley Mathes</v>
      </c>
      <c r="C33" t="str">
        <f>INDEX('Womens All Events'!C$4:C$171,MATCH('Womens Ranks'!$A33,'Womens All Events'!$A$4:$A$171,0))</f>
        <v>Morningside College</v>
      </c>
      <c r="D33">
        <f>INDEX('Womens All Events'!D$4:D$171,MATCH('Womens Ranks'!$A33,'Womens All Events'!$A$4:$A$171,0))</f>
        <v>1014</v>
      </c>
      <c r="E33">
        <f>INDEX('Womens All Events'!E$4:E$171,MATCH('Womens Ranks'!$A33,'Womens All Events'!$A$4:$A$171,0))</f>
        <v>6</v>
      </c>
      <c r="F33">
        <f>INDEX('Womens All Events'!F$4:F$171,MATCH('Womens Ranks'!$A33,'Womens All Events'!$A$4:$A$171,0))</f>
        <v>169</v>
      </c>
      <c r="G33">
        <f>INDEX('Womens All Events'!G$4:G$171,MATCH('Womens Ranks'!$A33,'Womens All Events'!$A$4:$A$171,0))</f>
        <v>189</v>
      </c>
      <c r="H33">
        <f>INDEX('Womens All Events'!H$4:H$171,MATCH('Womens Ranks'!$A33,'Womens All Events'!$A$4:$A$171,0))</f>
        <v>165</v>
      </c>
      <c r="I33">
        <f>INDEX('Womens All Events'!I$4:I$171,MATCH('Womens Ranks'!$A33,'Womens All Events'!$A$4:$A$171,0))</f>
        <v>172</v>
      </c>
      <c r="J33">
        <f>INDEX('Womens All Events'!J$4:J$171,MATCH('Womens Ranks'!$A33,'Womens All Events'!$A$4:$A$171,0))</f>
        <v>168</v>
      </c>
      <c r="K33">
        <f>INDEX('Womens All Events'!K$4:K$171,MATCH('Womens Ranks'!$A33,'Womens All Events'!$A$4:$A$171,0))</f>
        <v>157</v>
      </c>
      <c r="L33">
        <f>INDEX('Womens All Events'!L$4:L$171,MATCH('Womens Ranks'!$A33,'Womens All Events'!$A$4:$A$171,0))</f>
        <v>163</v>
      </c>
    </row>
    <row r="34" spans="1:12" ht="12.75">
      <c r="A34" s="74">
        <f t="shared" si="0"/>
        <v>31</v>
      </c>
      <c r="B34" t="str">
        <f ca="1">INDEX('Womens All Events'!B$4:B$171,MATCH('Womens Ranks'!$A34,'Womens All Events'!$A$4:$A$171,0))</f>
        <v>Magdalena Hignojos</v>
      </c>
      <c r="C34" t="str">
        <f>INDEX('Womens All Events'!C$4:C$171,MATCH('Womens Ranks'!$A34,'Womens All Events'!$A$4:$A$171,0))</f>
        <v>Central Oklahoma</v>
      </c>
      <c r="D34">
        <f>INDEX('Womens All Events'!D$4:D$171,MATCH('Womens Ranks'!$A34,'Womens All Events'!$A$4:$A$171,0))</f>
        <v>1010</v>
      </c>
      <c r="E34">
        <f>INDEX('Womens All Events'!E$4:E$171,MATCH('Womens Ranks'!$A34,'Womens All Events'!$A$4:$A$171,0))</f>
        <v>6</v>
      </c>
      <c r="F34">
        <f>INDEX('Womens All Events'!F$4:F$171,MATCH('Womens Ranks'!$A34,'Womens All Events'!$A$4:$A$171,0))</f>
        <v>168.33333333333334</v>
      </c>
      <c r="G34">
        <f>INDEX('Womens All Events'!G$4:G$171,MATCH('Womens Ranks'!$A34,'Womens All Events'!$A$4:$A$171,0))</f>
        <v>181</v>
      </c>
      <c r="H34">
        <f>INDEX('Womens All Events'!H$4:H$171,MATCH('Womens Ranks'!$A34,'Womens All Events'!$A$4:$A$171,0))</f>
        <v>203</v>
      </c>
      <c r="I34">
        <f>INDEX('Womens All Events'!I$4:I$171,MATCH('Womens Ranks'!$A34,'Womens All Events'!$A$4:$A$171,0))</f>
        <v>177</v>
      </c>
      <c r="J34">
        <f>INDEX('Womens All Events'!J$4:J$171,MATCH('Womens Ranks'!$A34,'Womens All Events'!$A$4:$A$171,0))</f>
        <v>141</v>
      </c>
      <c r="K34">
        <f>INDEX('Womens All Events'!K$4:K$171,MATCH('Womens Ranks'!$A34,'Womens All Events'!$A$4:$A$171,0))</f>
        <v>170</v>
      </c>
      <c r="L34">
        <f>INDEX('Womens All Events'!L$4:L$171,MATCH('Womens Ranks'!$A34,'Womens All Events'!$A$4:$A$171,0))</f>
        <v>138</v>
      </c>
    </row>
    <row r="35" spans="1:12" ht="12.75">
      <c r="A35" s="74">
        <f t="shared" si="0"/>
        <v>32</v>
      </c>
      <c r="B35" t="str">
        <f ca="1">INDEX('Womens All Events'!B$4:B$171,MATCH('Womens Ranks'!$A35,'Womens All Events'!$A$4:$A$171,0))</f>
        <v>Emily Blackden</v>
      </c>
      <c r="C35" t="str">
        <f>INDEX('Womens All Events'!C$4:C$171,MATCH('Womens Ranks'!$A35,'Womens All Events'!$A$4:$A$171,0))</f>
        <v>Culver-Stockton College</v>
      </c>
      <c r="D35">
        <f>INDEX('Womens All Events'!D$4:D$171,MATCH('Womens Ranks'!$A35,'Womens All Events'!$A$4:$A$171,0))</f>
        <v>1009</v>
      </c>
      <c r="E35">
        <f>INDEX('Womens All Events'!E$4:E$171,MATCH('Womens Ranks'!$A35,'Womens All Events'!$A$4:$A$171,0))</f>
        <v>6</v>
      </c>
      <c r="F35">
        <f>INDEX('Womens All Events'!F$4:F$171,MATCH('Womens Ranks'!$A35,'Womens All Events'!$A$4:$A$171,0))</f>
        <v>168.16666666666666</v>
      </c>
      <c r="G35">
        <f>INDEX('Womens All Events'!G$4:G$171,MATCH('Womens Ranks'!$A35,'Womens All Events'!$A$4:$A$171,0))</f>
        <v>178</v>
      </c>
      <c r="H35">
        <f>INDEX('Womens All Events'!H$4:H$171,MATCH('Womens Ranks'!$A35,'Womens All Events'!$A$4:$A$171,0))</f>
        <v>116</v>
      </c>
      <c r="I35">
        <f>INDEX('Womens All Events'!I$4:I$171,MATCH('Womens Ranks'!$A35,'Womens All Events'!$A$4:$A$171,0))</f>
        <v>162</v>
      </c>
      <c r="J35">
        <f>INDEX('Womens All Events'!J$4:J$171,MATCH('Womens Ranks'!$A35,'Womens All Events'!$A$4:$A$171,0))</f>
        <v>226</v>
      </c>
      <c r="K35">
        <f>INDEX('Womens All Events'!K$4:K$171,MATCH('Womens Ranks'!$A35,'Womens All Events'!$A$4:$A$171,0))</f>
        <v>174</v>
      </c>
      <c r="L35">
        <f>INDEX('Womens All Events'!L$4:L$171,MATCH('Womens Ranks'!$A35,'Womens All Events'!$A$4:$A$171,0))</f>
        <v>153</v>
      </c>
    </row>
    <row r="36" spans="1:12" ht="12.75">
      <c r="A36" s="74">
        <f t="shared" si="0"/>
        <v>33</v>
      </c>
      <c r="B36" t="str">
        <f ca="1">INDEX('Womens All Events'!B$4:B$171,MATCH('Womens Ranks'!$A36,'Womens All Events'!$A$4:$A$171,0))</f>
        <v>Mariah Hendrickson</v>
      </c>
      <c r="C36" t="str">
        <f>INDEX('Womens All Events'!C$4:C$171,MATCH('Womens Ranks'!$A36,'Womens All Events'!$A$4:$A$171,0))</f>
        <v>College of Saint Mary</v>
      </c>
      <c r="D36">
        <f>INDEX('Womens All Events'!D$4:D$171,MATCH('Womens Ranks'!$A36,'Womens All Events'!$A$4:$A$171,0))</f>
        <v>1004</v>
      </c>
      <c r="E36">
        <f>INDEX('Womens All Events'!E$4:E$171,MATCH('Womens Ranks'!$A36,'Womens All Events'!$A$4:$A$171,0))</f>
        <v>6</v>
      </c>
      <c r="F36">
        <f>INDEX('Womens All Events'!F$4:F$171,MATCH('Womens Ranks'!$A36,'Womens All Events'!$A$4:$A$171,0))</f>
        <v>167.33333333333334</v>
      </c>
      <c r="G36">
        <f>INDEX('Womens All Events'!G$4:G$171,MATCH('Womens Ranks'!$A36,'Womens All Events'!$A$4:$A$171,0))</f>
        <v>139</v>
      </c>
      <c r="H36">
        <f>INDEX('Womens All Events'!H$4:H$171,MATCH('Womens Ranks'!$A36,'Womens All Events'!$A$4:$A$171,0))</f>
        <v>215</v>
      </c>
      <c r="I36">
        <f>INDEX('Womens All Events'!I$4:I$171,MATCH('Womens Ranks'!$A36,'Womens All Events'!$A$4:$A$171,0))</f>
        <v>156</v>
      </c>
      <c r="J36">
        <f>INDEX('Womens All Events'!J$4:J$171,MATCH('Womens Ranks'!$A36,'Womens All Events'!$A$4:$A$171,0))</f>
        <v>147</v>
      </c>
      <c r="K36">
        <f>INDEX('Womens All Events'!K$4:K$171,MATCH('Womens Ranks'!$A36,'Womens All Events'!$A$4:$A$171,0))</f>
        <v>161</v>
      </c>
      <c r="L36">
        <f>INDEX('Womens All Events'!L$4:L$171,MATCH('Womens Ranks'!$A36,'Womens All Events'!$A$4:$A$171,0))</f>
        <v>186</v>
      </c>
    </row>
    <row r="37" spans="1:12" ht="12.75">
      <c r="A37" s="74">
        <f t="shared" si="0"/>
        <v>34</v>
      </c>
      <c r="B37" t="str">
        <f ca="1">INDEX('Womens All Events'!B$4:B$171,MATCH('Womens Ranks'!$A37,'Womens All Events'!$A$4:$A$171,0))</f>
        <v>Neva Wiadelich</v>
      </c>
      <c r="C37" t="str">
        <f>INDEX('Womens All Events'!C$4:C$171,MATCH('Womens Ranks'!$A37,'Womens All Events'!$A$4:$A$171,0))</f>
        <v>Iowa Central Community College</v>
      </c>
      <c r="D37">
        <f>INDEX('Womens All Events'!D$4:D$171,MATCH('Womens Ranks'!$A37,'Womens All Events'!$A$4:$A$171,0))</f>
        <v>1001</v>
      </c>
      <c r="E37">
        <f>INDEX('Womens All Events'!E$4:E$171,MATCH('Womens Ranks'!$A37,'Womens All Events'!$A$4:$A$171,0))</f>
        <v>6</v>
      </c>
      <c r="F37">
        <f>INDEX('Womens All Events'!F$4:F$171,MATCH('Womens Ranks'!$A37,'Womens All Events'!$A$4:$A$171,0))</f>
        <v>166.83333333333334</v>
      </c>
      <c r="G37">
        <f>INDEX('Womens All Events'!G$4:G$171,MATCH('Womens Ranks'!$A37,'Womens All Events'!$A$4:$A$171,0))</f>
        <v>163</v>
      </c>
      <c r="H37">
        <f>INDEX('Womens All Events'!H$4:H$171,MATCH('Womens Ranks'!$A37,'Womens All Events'!$A$4:$A$171,0))</f>
        <v>171</v>
      </c>
      <c r="I37">
        <f>INDEX('Womens All Events'!I$4:I$171,MATCH('Womens Ranks'!$A37,'Womens All Events'!$A$4:$A$171,0))</f>
        <v>163</v>
      </c>
      <c r="J37">
        <f>INDEX('Womens All Events'!J$4:J$171,MATCH('Womens Ranks'!$A37,'Womens All Events'!$A$4:$A$171,0))</f>
        <v>149</v>
      </c>
      <c r="K37">
        <f>INDEX('Womens All Events'!K$4:K$171,MATCH('Womens Ranks'!$A37,'Womens All Events'!$A$4:$A$171,0))</f>
        <v>230</v>
      </c>
      <c r="L37">
        <f>INDEX('Womens All Events'!L$4:L$171,MATCH('Womens Ranks'!$A37,'Womens All Events'!$A$4:$A$171,0))</f>
        <v>125</v>
      </c>
    </row>
    <row r="38" spans="1:12" ht="12.75">
      <c r="A38" s="74">
        <f t="shared" si="0"/>
        <v>35</v>
      </c>
      <c r="B38" t="str">
        <f ca="1">INDEX('Womens All Events'!B$4:B$171,MATCH('Womens Ranks'!$A38,'Womens All Events'!$A$4:$A$171,0))</f>
        <v>Cortney Schartz</v>
      </c>
      <c r="C38" t="str">
        <f>INDEX('Womens All Events'!C$4:C$171,MATCH('Womens Ranks'!$A38,'Womens All Events'!$A$4:$A$171,0))</f>
        <v>Central Oklahoma</v>
      </c>
      <c r="D38">
        <f>INDEX('Womens All Events'!D$4:D$171,MATCH('Womens Ranks'!$A38,'Womens All Events'!$A$4:$A$171,0))</f>
        <v>980</v>
      </c>
      <c r="E38">
        <f>INDEX('Womens All Events'!E$4:E$171,MATCH('Womens Ranks'!$A38,'Womens All Events'!$A$4:$A$171,0))</f>
        <v>6</v>
      </c>
      <c r="F38">
        <f>INDEX('Womens All Events'!F$4:F$171,MATCH('Womens Ranks'!$A38,'Womens All Events'!$A$4:$A$171,0))</f>
        <v>163.33333333333334</v>
      </c>
      <c r="G38">
        <f>INDEX('Womens All Events'!G$4:G$171,MATCH('Womens Ranks'!$A38,'Womens All Events'!$A$4:$A$171,0))</f>
        <v>178</v>
      </c>
      <c r="H38">
        <f>INDEX('Womens All Events'!H$4:H$171,MATCH('Womens Ranks'!$A38,'Womens All Events'!$A$4:$A$171,0))</f>
        <v>167</v>
      </c>
      <c r="I38">
        <f>INDEX('Womens All Events'!I$4:I$171,MATCH('Womens Ranks'!$A38,'Womens All Events'!$A$4:$A$171,0))</f>
        <v>179</v>
      </c>
      <c r="J38">
        <f>INDEX('Womens All Events'!J$4:J$171,MATCH('Womens Ranks'!$A38,'Womens All Events'!$A$4:$A$171,0))</f>
        <v>192</v>
      </c>
      <c r="K38">
        <f>INDEX('Womens All Events'!K$4:K$171,MATCH('Womens Ranks'!$A38,'Womens All Events'!$A$4:$A$171,0))</f>
        <v>157</v>
      </c>
      <c r="L38">
        <f>INDEX('Womens All Events'!L$4:L$171,MATCH('Womens Ranks'!$A38,'Womens All Events'!$A$4:$A$171,0))</f>
        <v>107</v>
      </c>
    </row>
    <row r="39" spans="1:12" ht="12.75">
      <c r="A39" s="74">
        <f t="shared" si="0"/>
        <v>36</v>
      </c>
      <c r="B39" t="str">
        <f ca="1">INDEX('Womens All Events'!B$4:B$171,MATCH('Womens Ranks'!$A39,'Womens All Events'!$A$4:$A$171,0))</f>
        <v>Myla Graae</v>
      </c>
      <c r="C39" t="str">
        <f>INDEX('Womens All Events'!C$4:C$171,MATCH('Womens Ranks'!$A39,'Womens All Events'!$A$4:$A$171,0))</f>
        <v>Hastings College JV</v>
      </c>
      <c r="D39">
        <f>INDEX('Womens All Events'!D$4:D$171,MATCH('Womens Ranks'!$A39,'Womens All Events'!$A$4:$A$171,0))</f>
        <v>978</v>
      </c>
      <c r="E39">
        <f>INDEX('Womens All Events'!E$4:E$171,MATCH('Womens Ranks'!$A39,'Womens All Events'!$A$4:$A$171,0))</f>
        <v>6</v>
      </c>
      <c r="F39">
        <f>INDEX('Womens All Events'!F$4:F$171,MATCH('Womens Ranks'!$A39,'Womens All Events'!$A$4:$A$171,0))</f>
        <v>163</v>
      </c>
      <c r="G39">
        <f>INDEX('Womens All Events'!G$4:G$171,MATCH('Womens Ranks'!$A39,'Womens All Events'!$A$4:$A$171,0))</f>
        <v>146</v>
      </c>
      <c r="H39">
        <f>INDEX('Womens All Events'!H$4:H$171,MATCH('Womens Ranks'!$A39,'Womens All Events'!$A$4:$A$171,0))</f>
        <v>153</v>
      </c>
      <c r="I39">
        <f>INDEX('Womens All Events'!I$4:I$171,MATCH('Womens Ranks'!$A39,'Womens All Events'!$A$4:$A$171,0))</f>
        <v>192</v>
      </c>
      <c r="J39">
        <f>INDEX('Womens All Events'!J$4:J$171,MATCH('Womens Ranks'!$A39,'Womens All Events'!$A$4:$A$171,0))</f>
        <v>145</v>
      </c>
      <c r="K39">
        <f>INDEX('Womens All Events'!K$4:K$171,MATCH('Womens Ranks'!$A39,'Womens All Events'!$A$4:$A$171,0))</f>
        <v>170</v>
      </c>
      <c r="L39">
        <f>INDEX('Womens All Events'!L$4:L$171,MATCH('Womens Ranks'!$A39,'Womens All Events'!$A$4:$A$171,0))</f>
        <v>172</v>
      </c>
    </row>
    <row r="40" spans="1:12" ht="12.75">
      <c r="A40" s="74">
        <f t="shared" si="0"/>
        <v>37</v>
      </c>
      <c r="B40" t="str">
        <f ca="1">INDEX('Womens All Events'!B$4:B$171,MATCH('Womens Ranks'!$A40,'Womens All Events'!$A$4:$A$171,0))</f>
        <v>Desiree Blanchette</v>
      </c>
      <c r="C40" t="str">
        <f>INDEX('Womens All Events'!C$4:C$171,MATCH('Womens Ranks'!$A40,'Womens All Events'!$A$4:$A$171,0))</f>
        <v>Central Oklahoma</v>
      </c>
      <c r="D40">
        <f>INDEX('Womens All Events'!D$4:D$171,MATCH('Womens Ranks'!$A40,'Womens All Events'!$A$4:$A$171,0))</f>
        <v>977</v>
      </c>
      <c r="E40">
        <f>INDEX('Womens All Events'!E$4:E$171,MATCH('Womens Ranks'!$A40,'Womens All Events'!$A$4:$A$171,0))</f>
        <v>6</v>
      </c>
      <c r="F40">
        <f>INDEX('Womens All Events'!F$4:F$171,MATCH('Womens Ranks'!$A40,'Womens All Events'!$A$4:$A$171,0))</f>
        <v>162.83333333333334</v>
      </c>
      <c r="G40">
        <f>INDEX('Womens All Events'!G$4:G$171,MATCH('Womens Ranks'!$A40,'Womens All Events'!$A$4:$A$171,0))</f>
        <v>126</v>
      </c>
      <c r="H40">
        <f>INDEX('Womens All Events'!H$4:H$171,MATCH('Womens Ranks'!$A40,'Womens All Events'!$A$4:$A$171,0))</f>
        <v>172</v>
      </c>
      <c r="I40">
        <f>INDEX('Womens All Events'!I$4:I$171,MATCH('Womens Ranks'!$A40,'Womens All Events'!$A$4:$A$171,0))</f>
        <v>129</v>
      </c>
      <c r="J40">
        <f>INDEX('Womens All Events'!J$4:J$171,MATCH('Womens Ranks'!$A40,'Womens All Events'!$A$4:$A$171,0))</f>
        <v>202</v>
      </c>
      <c r="K40">
        <f>INDEX('Womens All Events'!K$4:K$171,MATCH('Womens Ranks'!$A40,'Womens All Events'!$A$4:$A$171,0))</f>
        <v>192</v>
      </c>
      <c r="L40">
        <f>INDEX('Womens All Events'!L$4:L$171,MATCH('Womens Ranks'!$A40,'Womens All Events'!$A$4:$A$171,0))</f>
        <v>156</v>
      </c>
    </row>
    <row r="41" spans="1:12" ht="12.75">
      <c r="A41" s="74">
        <f t="shared" si="0"/>
        <v>38</v>
      </c>
      <c r="B41" t="str">
        <f ca="1">INDEX('Womens All Events'!B$4:B$171,MATCH('Womens Ranks'!$A41,'Womens All Events'!$A$4:$A$171,0))</f>
        <v>Samantha Moore</v>
      </c>
      <c r="C41" t="str">
        <f>INDEX('Womens All Events'!C$4:C$171,MATCH('Womens Ranks'!$A41,'Womens All Events'!$A$4:$A$171,0))</f>
        <v>Culver-Stockton College</v>
      </c>
      <c r="D41">
        <f>INDEX('Womens All Events'!D$4:D$171,MATCH('Womens Ranks'!$A41,'Womens All Events'!$A$4:$A$171,0))</f>
        <v>977</v>
      </c>
      <c r="E41">
        <f>INDEX('Womens All Events'!E$4:E$171,MATCH('Womens Ranks'!$A41,'Womens All Events'!$A$4:$A$171,0))</f>
        <v>6</v>
      </c>
      <c r="F41">
        <f>INDEX('Womens All Events'!F$4:F$171,MATCH('Womens Ranks'!$A41,'Womens All Events'!$A$4:$A$171,0))</f>
        <v>162.83333333333334</v>
      </c>
      <c r="G41">
        <f>INDEX('Womens All Events'!G$4:G$171,MATCH('Womens Ranks'!$A41,'Womens All Events'!$A$4:$A$171,0))</f>
        <v>145</v>
      </c>
      <c r="H41">
        <f>INDEX('Womens All Events'!H$4:H$171,MATCH('Womens Ranks'!$A41,'Womens All Events'!$A$4:$A$171,0))</f>
        <v>198</v>
      </c>
      <c r="I41">
        <f>INDEX('Womens All Events'!I$4:I$171,MATCH('Womens Ranks'!$A41,'Womens All Events'!$A$4:$A$171,0))</f>
        <v>157</v>
      </c>
      <c r="J41">
        <f>INDEX('Womens All Events'!J$4:J$171,MATCH('Womens Ranks'!$A41,'Womens All Events'!$A$4:$A$171,0))</f>
        <v>156</v>
      </c>
      <c r="K41">
        <f>INDEX('Womens All Events'!K$4:K$171,MATCH('Womens Ranks'!$A41,'Womens All Events'!$A$4:$A$171,0))</f>
        <v>140</v>
      </c>
      <c r="L41">
        <f>INDEX('Womens All Events'!L$4:L$171,MATCH('Womens Ranks'!$A41,'Womens All Events'!$A$4:$A$171,0))</f>
        <v>181</v>
      </c>
    </row>
    <row r="42" spans="1:12" ht="12.75">
      <c r="A42" s="74">
        <f t="shared" si="0"/>
        <v>39</v>
      </c>
      <c r="B42" t="str">
        <f ca="1">INDEX('Womens All Events'!B$4:B$171,MATCH('Womens Ranks'!$A42,'Womens All Events'!$A$4:$A$171,0))</f>
        <v>Cheyenne Roberts</v>
      </c>
      <c r="C42" t="str">
        <f>INDEX('Womens All Events'!C$4:C$171,MATCH('Womens Ranks'!$A42,'Womens All Events'!$A$4:$A$171,0))</f>
        <v>Culver-Stockton College</v>
      </c>
      <c r="D42">
        <f>INDEX('Womens All Events'!D$4:D$171,MATCH('Womens Ranks'!$A42,'Womens All Events'!$A$4:$A$171,0))</f>
        <v>973</v>
      </c>
      <c r="E42">
        <f>INDEX('Womens All Events'!E$4:E$171,MATCH('Womens Ranks'!$A42,'Womens All Events'!$A$4:$A$171,0))</f>
        <v>6</v>
      </c>
      <c r="F42">
        <f>INDEX('Womens All Events'!F$4:F$171,MATCH('Womens Ranks'!$A42,'Womens All Events'!$A$4:$A$171,0))</f>
        <v>162.16666666666666</v>
      </c>
      <c r="G42">
        <f>INDEX('Womens All Events'!G$4:G$171,MATCH('Womens Ranks'!$A42,'Womens All Events'!$A$4:$A$171,0))</f>
        <v>185</v>
      </c>
      <c r="H42">
        <f>INDEX('Womens All Events'!H$4:H$171,MATCH('Womens Ranks'!$A42,'Womens All Events'!$A$4:$A$171,0))</f>
        <v>124</v>
      </c>
      <c r="I42">
        <f>INDEX('Womens All Events'!I$4:I$171,MATCH('Womens Ranks'!$A42,'Womens All Events'!$A$4:$A$171,0))</f>
        <v>204</v>
      </c>
      <c r="J42">
        <f>INDEX('Womens All Events'!J$4:J$171,MATCH('Womens Ranks'!$A42,'Womens All Events'!$A$4:$A$171,0))</f>
        <v>157</v>
      </c>
      <c r="K42">
        <f>INDEX('Womens All Events'!K$4:K$171,MATCH('Womens Ranks'!$A42,'Womens All Events'!$A$4:$A$171,0))</f>
        <v>166</v>
      </c>
      <c r="L42">
        <f>INDEX('Womens All Events'!L$4:L$171,MATCH('Womens Ranks'!$A42,'Womens All Events'!$A$4:$A$171,0))</f>
        <v>137</v>
      </c>
    </row>
    <row r="43" spans="1:12" ht="12.75">
      <c r="A43" s="74">
        <f t="shared" si="0"/>
        <v>40</v>
      </c>
      <c r="B43" t="str">
        <f ca="1">INDEX('Womens All Events'!B$4:B$171,MATCH('Womens Ranks'!$A43,'Womens All Events'!$A$4:$A$171,0))</f>
        <v>Riley Hansen</v>
      </c>
      <c r="C43" t="str">
        <f>INDEX('Womens All Events'!C$4:C$171,MATCH('Womens Ranks'!$A43,'Womens All Events'!$A$4:$A$171,0))</f>
        <v>College of Saint Mary</v>
      </c>
      <c r="D43">
        <f>INDEX('Womens All Events'!D$4:D$171,MATCH('Womens Ranks'!$A43,'Womens All Events'!$A$4:$A$171,0))</f>
        <v>971</v>
      </c>
      <c r="E43">
        <f>INDEX('Womens All Events'!E$4:E$171,MATCH('Womens Ranks'!$A43,'Womens All Events'!$A$4:$A$171,0))</f>
        <v>6</v>
      </c>
      <c r="F43">
        <f>INDEX('Womens All Events'!F$4:F$171,MATCH('Womens Ranks'!$A43,'Womens All Events'!$A$4:$A$171,0))</f>
        <v>161.83333333333334</v>
      </c>
      <c r="G43">
        <f>INDEX('Womens All Events'!G$4:G$171,MATCH('Womens Ranks'!$A43,'Womens All Events'!$A$4:$A$171,0))</f>
        <v>150</v>
      </c>
      <c r="H43">
        <f>INDEX('Womens All Events'!H$4:H$171,MATCH('Womens Ranks'!$A43,'Womens All Events'!$A$4:$A$171,0))</f>
        <v>177</v>
      </c>
      <c r="I43">
        <f>INDEX('Womens All Events'!I$4:I$171,MATCH('Womens Ranks'!$A43,'Womens All Events'!$A$4:$A$171,0))</f>
        <v>168</v>
      </c>
      <c r="J43">
        <f>INDEX('Womens All Events'!J$4:J$171,MATCH('Womens Ranks'!$A43,'Womens All Events'!$A$4:$A$171,0))</f>
        <v>138</v>
      </c>
      <c r="K43">
        <f>INDEX('Womens All Events'!K$4:K$171,MATCH('Womens Ranks'!$A43,'Womens All Events'!$A$4:$A$171,0))</f>
        <v>154</v>
      </c>
      <c r="L43">
        <f>INDEX('Womens All Events'!L$4:L$171,MATCH('Womens Ranks'!$A43,'Womens All Events'!$A$4:$A$171,0))</f>
        <v>184</v>
      </c>
    </row>
    <row r="44" spans="1:12" ht="12.75">
      <c r="A44" s="74">
        <f t="shared" si="0"/>
        <v>41</v>
      </c>
      <c r="B44" t="str">
        <f ca="1">INDEX('Womens All Events'!B$4:B$171,MATCH('Womens Ranks'!$A44,'Womens All Events'!$A$4:$A$171,0))</f>
        <v>Patrice Chapman</v>
      </c>
      <c r="C44" t="str">
        <f>INDEX('Womens All Events'!C$4:C$171,MATCH('Womens Ranks'!$A44,'Womens All Events'!$A$4:$A$171,0))</f>
        <v>Iowa State University</v>
      </c>
      <c r="D44">
        <f>INDEX('Womens All Events'!D$4:D$171,MATCH('Womens Ranks'!$A44,'Womens All Events'!$A$4:$A$171,0))</f>
        <v>965</v>
      </c>
      <c r="E44">
        <f>INDEX('Womens All Events'!E$4:E$171,MATCH('Womens Ranks'!$A44,'Womens All Events'!$A$4:$A$171,0))</f>
        <v>6</v>
      </c>
      <c r="F44">
        <f>INDEX('Womens All Events'!F$4:F$171,MATCH('Womens Ranks'!$A44,'Womens All Events'!$A$4:$A$171,0))</f>
        <v>160.83333333333334</v>
      </c>
      <c r="G44">
        <f>INDEX('Womens All Events'!G$4:G$171,MATCH('Womens Ranks'!$A44,'Womens All Events'!$A$4:$A$171,0))</f>
        <v>177</v>
      </c>
      <c r="H44">
        <f>INDEX('Womens All Events'!H$4:H$171,MATCH('Womens Ranks'!$A44,'Womens All Events'!$A$4:$A$171,0))</f>
        <v>133</v>
      </c>
      <c r="I44">
        <f>INDEX('Womens All Events'!I$4:I$171,MATCH('Womens Ranks'!$A44,'Womens All Events'!$A$4:$A$171,0))</f>
        <v>198</v>
      </c>
      <c r="J44">
        <f>INDEX('Womens All Events'!J$4:J$171,MATCH('Womens Ranks'!$A44,'Womens All Events'!$A$4:$A$171,0))</f>
        <v>152</v>
      </c>
      <c r="K44">
        <f>INDEX('Womens All Events'!K$4:K$171,MATCH('Womens Ranks'!$A44,'Womens All Events'!$A$4:$A$171,0))</f>
        <v>163</v>
      </c>
      <c r="L44">
        <f>INDEX('Womens All Events'!L$4:L$171,MATCH('Womens Ranks'!$A44,'Womens All Events'!$A$4:$A$171,0))</f>
        <v>142</v>
      </c>
    </row>
    <row r="45" spans="1:12" ht="12.75">
      <c r="A45" s="74">
        <f t="shared" si="0"/>
        <v>42</v>
      </c>
      <c r="B45" t="str">
        <f ca="1">INDEX('Womens All Events'!B$4:B$171,MATCH('Womens Ranks'!$A45,'Womens All Events'!$A$4:$A$171,0))</f>
        <v>Diane Hasty</v>
      </c>
      <c r="C45" t="str">
        <f>INDEX('Womens All Events'!C$4:C$171,MATCH('Womens Ranks'!$A45,'Womens All Events'!$A$4:$A$171,0))</f>
        <v>West Texas AM</v>
      </c>
      <c r="D45">
        <f>INDEX('Womens All Events'!D$4:D$171,MATCH('Womens Ranks'!$A45,'Womens All Events'!$A$4:$A$171,0))</f>
        <v>961</v>
      </c>
      <c r="E45">
        <f>INDEX('Womens All Events'!E$4:E$171,MATCH('Womens Ranks'!$A45,'Womens All Events'!$A$4:$A$171,0))</f>
        <v>6</v>
      </c>
      <c r="F45">
        <f>INDEX('Womens All Events'!F$4:F$171,MATCH('Womens Ranks'!$A45,'Womens All Events'!$A$4:$A$171,0))</f>
        <v>160.16666666666666</v>
      </c>
      <c r="G45">
        <f>INDEX('Womens All Events'!G$4:G$171,MATCH('Womens Ranks'!$A45,'Womens All Events'!$A$4:$A$171,0))</f>
        <v>162</v>
      </c>
      <c r="H45">
        <f>INDEX('Womens All Events'!H$4:H$171,MATCH('Womens Ranks'!$A45,'Womens All Events'!$A$4:$A$171,0))</f>
        <v>167</v>
      </c>
      <c r="I45">
        <f>INDEX('Womens All Events'!I$4:I$171,MATCH('Womens Ranks'!$A45,'Womens All Events'!$A$4:$A$171,0))</f>
        <v>167</v>
      </c>
      <c r="J45">
        <f>INDEX('Womens All Events'!J$4:J$171,MATCH('Womens Ranks'!$A45,'Womens All Events'!$A$4:$A$171,0))</f>
        <v>141</v>
      </c>
      <c r="K45">
        <f>INDEX('Womens All Events'!K$4:K$171,MATCH('Womens Ranks'!$A45,'Womens All Events'!$A$4:$A$171,0))</f>
        <v>159</v>
      </c>
      <c r="L45">
        <f>INDEX('Womens All Events'!L$4:L$171,MATCH('Womens Ranks'!$A45,'Womens All Events'!$A$4:$A$171,0))</f>
        <v>165</v>
      </c>
    </row>
    <row r="46" spans="1:12" ht="12.75">
      <c r="A46" s="74">
        <f t="shared" si="0"/>
        <v>43</v>
      </c>
      <c r="B46" t="str">
        <f ca="1">INDEX('Womens All Events'!B$4:B$171,MATCH('Womens Ranks'!$A46,'Womens All Events'!$A$4:$A$171,0))</f>
        <v>Jenna Wilson</v>
      </c>
      <c r="C46" t="str">
        <f>INDEX('Womens All Events'!C$4:C$171,MATCH('Womens Ranks'!$A46,'Womens All Events'!$A$4:$A$171,0))</f>
        <v>Culver-Stockton College</v>
      </c>
      <c r="D46">
        <f>INDEX('Womens All Events'!D$4:D$171,MATCH('Womens Ranks'!$A46,'Womens All Events'!$A$4:$A$171,0))</f>
        <v>957</v>
      </c>
      <c r="E46">
        <f>INDEX('Womens All Events'!E$4:E$171,MATCH('Womens Ranks'!$A46,'Womens All Events'!$A$4:$A$171,0))</f>
        <v>6</v>
      </c>
      <c r="F46">
        <f>INDEX('Womens All Events'!F$4:F$171,MATCH('Womens Ranks'!$A46,'Womens All Events'!$A$4:$A$171,0))</f>
        <v>159.5</v>
      </c>
      <c r="G46">
        <f>INDEX('Womens All Events'!G$4:G$171,MATCH('Womens Ranks'!$A46,'Womens All Events'!$A$4:$A$171,0))</f>
        <v>131</v>
      </c>
      <c r="H46">
        <f>INDEX('Womens All Events'!H$4:H$171,MATCH('Womens Ranks'!$A46,'Womens All Events'!$A$4:$A$171,0))</f>
        <v>132</v>
      </c>
      <c r="I46">
        <f>INDEX('Womens All Events'!I$4:I$171,MATCH('Womens Ranks'!$A46,'Womens All Events'!$A$4:$A$171,0))</f>
        <v>183</v>
      </c>
      <c r="J46">
        <f>INDEX('Womens All Events'!J$4:J$171,MATCH('Womens Ranks'!$A46,'Womens All Events'!$A$4:$A$171,0))</f>
        <v>186</v>
      </c>
      <c r="K46">
        <f>INDEX('Womens All Events'!K$4:K$171,MATCH('Womens Ranks'!$A46,'Womens All Events'!$A$4:$A$171,0))</f>
        <v>177</v>
      </c>
      <c r="L46">
        <f>INDEX('Womens All Events'!L$4:L$171,MATCH('Womens Ranks'!$A46,'Womens All Events'!$A$4:$A$171,0))</f>
        <v>148</v>
      </c>
    </row>
    <row r="47" spans="1:12" ht="12.75">
      <c r="A47" s="74">
        <f t="shared" si="0"/>
        <v>44</v>
      </c>
      <c r="B47" t="str">
        <f ca="1">INDEX('Womens All Events'!B$4:B$171,MATCH('Womens Ranks'!$A47,'Womens All Events'!$A$4:$A$171,0))</f>
        <v>Lauren Bate</v>
      </c>
      <c r="C47" t="str">
        <f>INDEX('Womens All Events'!C$4:C$171,MATCH('Womens Ranks'!$A47,'Womens All Events'!$A$4:$A$171,0))</f>
        <v>Central Oklahoma</v>
      </c>
      <c r="D47">
        <f>INDEX('Womens All Events'!D$4:D$171,MATCH('Womens Ranks'!$A47,'Womens All Events'!$A$4:$A$171,0))</f>
        <v>954</v>
      </c>
      <c r="E47">
        <f>INDEX('Womens All Events'!E$4:E$171,MATCH('Womens Ranks'!$A47,'Womens All Events'!$A$4:$A$171,0))</f>
        <v>6</v>
      </c>
      <c r="F47">
        <f>INDEX('Womens All Events'!F$4:F$171,MATCH('Womens Ranks'!$A47,'Womens All Events'!$A$4:$A$171,0))</f>
        <v>159</v>
      </c>
      <c r="G47">
        <f>INDEX('Womens All Events'!G$4:G$171,MATCH('Womens Ranks'!$A47,'Womens All Events'!$A$4:$A$171,0))</f>
        <v>164</v>
      </c>
      <c r="H47">
        <f>INDEX('Womens All Events'!H$4:H$171,MATCH('Womens Ranks'!$A47,'Womens All Events'!$A$4:$A$171,0))</f>
        <v>155</v>
      </c>
      <c r="I47">
        <f>INDEX('Womens All Events'!I$4:I$171,MATCH('Womens Ranks'!$A47,'Womens All Events'!$A$4:$A$171,0))</f>
        <v>135</v>
      </c>
      <c r="J47">
        <f>INDEX('Womens All Events'!J$4:J$171,MATCH('Womens Ranks'!$A47,'Womens All Events'!$A$4:$A$171,0))</f>
        <v>161</v>
      </c>
      <c r="K47">
        <f>INDEX('Womens All Events'!K$4:K$171,MATCH('Womens Ranks'!$A47,'Womens All Events'!$A$4:$A$171,0))</f>
        <v>181</v>
      </c>
      <c r="L47">
        <f>INDEX('Womens All Events'!L$4:L$171,MATCH('Womens Ranks'!$A47,'Womens All Events'!$A$4:$A$171,0))</f>
        <v>158</v>
      </c>
    </row>
    <row r="48" spans="1:12" ht="12.75">
      <c r="A48" s="74">
        <f t="shared" si="0"/>
        <v>45</v>
      </c>
      <c r="B48" t="str">
        <f ca="1">INDEX('Womens All Events'!B$4:B$171,MATCH('Womens Ranks'!$A48,'Womens All Events'!$A$4:$A$171,0))</f>
        <v>Ryanna Odom</v>
      </c>
      <c r="C48" t="str">
        <f>INDEX('Womens All Events'!C$4:C$171,MATCH('Womens Ranks'!$A48,'Womens All Events'!$A$4:$A$171,0))</f>
        <v>Hastings College JV</v>
      </c>
      <c r="D48">
        <f>INDEX('Womens All Events'!D$4:D$171,MATCH('Womens Ranks'!$A48,'Womens All Events'!$A$4:$A$171,0))</f>
        <v>952</v>
      </c>
      <c r="E48">
        <f>INDEX('Womens All Events'!E$4:E$171,MATCH('Womens Ranks'!$A48,'Womens All Events'!$A$4:$A$171,0))</f>
        <v>6</v>
      </c>
      <c r="F48">
        <f>INDEX('Womens All Events'!F$4:F$171,MATCH('Womens Ranks'!$A48,'Womens All Events'!$A$4:$A$171,0))</f>
        <v>158.66666666666666</v>
      </c>
      <c r="G48">
        <f>INDEX('Womens All Events'!G$4:G$171,MATCH('Womens Ranks'!$A48,'Womens All Events'!$A$4:$A$171,0))</f>
        <v>194</v>
      </c>
      <c r="H48">
        <f>INDEX('Womens All Events'!H$4:H$171,MATCH('Womens Ranks'!$A48,'Womens All Events'!$A$4:$A$171,0))</f>
        <v>138</v>
      </c>
      <c r="I48">
        <f>INDEX('Womens All Events'!I$4:I$171,MATCH('Womens Ranks'!$A48,'Womens All Events'!$A$4:$A$171,0))</f>
        <v>134</v>
      </c>
      <c r="J48">
        <f>INDEX('Womens All Events'!J$4:J$171,MATCH('Womens Ranks'!$A48,'Womens All Events'!$A$4:$A$171,0))</f>
        <v>169</v>
      </c>
      <c r="K48">
        <f>INDEX('Womens All Events'!K$4:K$171,MATCH('Womens Ranks'!$A48,'Womens All Events'!$A$4:$A$171,0))</f>
        <v>194</v>
      </c>
      <c r="L48">
        <f>INDEX('Womens All Events'!L$4:L$171,MATCH('Womens Ranks'!$A48,'Womens All Events'!$A$4:$A$171,0))</f>
        <v>123</v>
      </c>
    </row>
    <row r="49" spans="1:12" ht="12.75">
      <c r="A49" s="74">
        <f t="shared" si="0"/>
        <v>46</v>
      </c>
      <c r="B49" t="str">
        <f ca="1">INDEX('Womens All Events'!B$4:B$171,MATCH('Womens Ranks'!$A49,'Womens All Events'!$A$4:$A$171,0))</f>
        <v>Kim Keller</v>
      </c>
      <c r="C49" t="str">
        <f>INDEX('Womens All Events'!C$4:C$171,MATCH('Womens Ranks'!$A49,'Womens All Events'!$A$4:$A$171,0))</f>
        <v>Iowa State University</v>
      </c>
      <c r="D49">
        <f>INDEX('Womens All Events'!D$4:D$171,MATCH('Womens Ranks'!$A49,'Womens All Events'!$A$4:$A$171,0))</f>
        <v>944</v>
      </c>
      <c r="E49">
        <f>INDEX('Womens All Events'!E$4:E$171,MATCH('Womens Ranks'!$A49,'Womens All Events'!$A$4:$A$171,0))</f>
        <v>6</v>
      </c>
      <c r="F49">
        <f>INDEX('Womens All Events'!F$4:F$171,MATCH('Womens Ranks'!$A49,'Womens All Events'!$A$4:$A$171,0))</f>
        <v>157.33333333333334</v>
      </c>
      <c r="G49">
        <f>INDEX('Womens All Events'!G$4:G$171,MATCH('Womens Ranks'!$A49,'Womens All Events'!$A$4:$A$171,0))</f>
        <v>152</v>
      </c>
      <c r="H49">
        <f>INDEX('Womens All Events'!H$4:H$171,MATCH('Womens Ranks'!$A49,'Womens All Events'!$A$4:$A$171,0))</f>
        <v>148</v>
      </c>
      <c r="I49">
        <f>INDEX('Womens All Events'!I$4:I$171,MATCH('Womens Ranks'!$A49,'Womens All Events'!$A$4:$A$171,0))</f>
        <v>150</v>
      </c>
      <c r="J49">
        <f>INDEX('Womens All Events'!J$4:J$171,MATCH('Womens Ranks'!$A49,'Womens All Events'!$A$4:$A$171,0))</f>
        <v>183</v>
      </c>
      <c r="K49">
        <f>INDEX('Womens All Events'!K$4:K$171,MATCH('Womens Ranks'!$A49,'Womens All Events'!$A$4:$A$171,0))</f>
        <v>165</v>
      </c>
      <c r="L49">
        <f>INDEX('Womens All Events'!L$4:L$171,MATCH('Womens Ranks'!$A49,'Womens All Events'!$A$4:$A$171,0))</f>
        <v>146</v>
      </c>
    </row>
    <row r="50" spans="1:12" ht="12.75">
      <c r="A50" s="74">
        <f t="shared" si="0"/>
        <v>47</v>
      </c>
      <c r="B50" t="str">
        <f ca="1">INDEX('Womens All Events'!B$4:B$171,MATCH('Womens Ranks'!$A50,'Womens All Events'!$A$4:$A$171,0))</f>
        <v>Clover Rodriguez</v>
      </c>
      <c r="C50" t="str">
        <f>INDEX('Womens All Events'!C$4:C$171,MATCH('Womens Ranks'!$A50,'Womens All Events'!$A$4:$A$171,0))</f>
        <v>Morningside College JV</v>
      </c>
      <c r="D50">
        <f>INDEX('Womens All Events'!D$4:D$171,MATCH('Womens Ranks'!$A50,'Womens All Events'!$A$4:$A$171,0))</f>
        <v>942</v>
      </c>
      <c r="E50">
        <f>INDEX('Womens All Events'!E$4:E$171,MATCH('Womens Ranks'!$A50,'Womens All Events'!$A$4:$A$171,0))</f>
        <v>6</v>
      </c>
      <c r="F50">
        <f>INDEX('Womens All Events'!F$4:F$171,MATCH('Womens Ranks'!$A50,'Womens All Events'!$A$4:$A$171,0))</f>
        <v>157</v>
      </c>
      <c r="G50">
        <f>INDEX('Womens All Events'!G$4:G$171,MATCH('Womens Ranks'!$A50,'Womens All Events'!$A$4:$A$171,0))</f>
        <v>169</v>
      </c>
      <c r="H50">
        <f>INDEX('Womens All Events'!H$4:H$171,MATCH('Womens Ranks'!$A50,'Womens All Events'!$A$4:$A$171,0))</f>
        <v>152</v>
      </c>
      <c r="I50">
        <f>INDEX('Womens All Events'!I$4:I$171,MATCH('Womens Ranks'!$A50,'Womens All Events'!$A$4:$A$171,0))</f>
        <v>156</v>
      </c>
      <c r="J50">
        <f>INDEX('Womens All Events'!J$4:J$171,MATCH('Womens Ranks'!$A50,'Womens All Events'!$A$4:$A$171,0))</f>
        <v>195</v>
      </c>
      <c r="K50">
        <f>INDEX('Womens All Events'!K$4:K$171,MATCH('Womens Ranks'!$A50,'Womens All Events'!$A$4:$A$171,0))</f>
        <v>171</v>
      </c>
      <c r="L50">
        <f>INDEX('Womens All Events'!L$4:L$171,MATCH('Womens Ranks'!$A50,'Womens All Events'!$A$4:$A$171,0))</f>
        <v>99</v>
      </c>
    </row>
    <row r="51" spans="1:12" ht="12.75">
      <c r="A51" s="74">
        <f t="shared" si="0"/>
        <v>48</v>
      </c>
      <c r="B51" t="str">
        <f ca="1">INDEX('Womens All Events'!B$4:B$171,MATCH('Womens Ranks'!$A51,'Womens All Events'!$A$4:$A$171,0))</f>
        <v>Cearstyn McGhee</v>
      </c>
      <c r="C51" t="str">
        <f>INDEX('Womens All Events'!C$4:C$171,MATCH('Womens Ranks'!$A51,'Womens All Events'!$A$4:$A$171,0))</f>
        <v>Ottawa University</v>
      </c>
      <c r="D51">
        <f>INDEX('Womens All Events'!D$4:D$171,MATCH('Womens Ranks'!$A51,'Womens All Events'!$A$4:$A$171,0))</f>
        <v>942</v>
      </c>
      <c r="E51">
        <f>INDEX('Womens All Events'!E$4:E$171,MATCH('Womens Ranks'!$A51,'Womens All Events'!$A$4:$A$171,0))</f>
        <v>6</v>
      </c>
      <c r="F51">
        <f>INDEX('Womens All Events'!F$4:F$171,MATCH('Womens Ranks'!$A51,'Womens All Events'!$A$4:$A$171,0))</f>
        <v>157</v>
      </c>
      <c r="G51">
        <f>INDEX('Womens All Events'!G$4:G$171,MATCH('Womens Ranks'!$A51,'Womens All Events'!$A$4:$A$171,0))</f>
        <v>193</v>
      </c>
      <c r="H51">
        <f>INDEX('Womens All Events'!H$4:H$171,MATCH('Womens Ranks'!$A51,'Womens All Events'!$A$4:$A$171,0))</f>
        <v>158</v>
      </c>
      <c r="I51">
        <f>INDEX('Womens All Events'!I$4:I$171,MATCH('Womens Ranks'!$A51,'Womens All Events'!$A$4:$A$171,0))</f>
        <v>152</v>
      </c>
      <c r="J51">
        <f>INDEX('Womens All Events'!J$4:J$171,MATCH('Womens Ranks'!$A51,'Womens All Events'!$A$4:$A$171,0))</f>
        <v>145</v>
      </c>
      <c r="K51">
        <f>INDEX('Womens All Events'!K$4:K$171,MATCH('Womens Ranks'!$A51,'Womens All Events'!$A$4:$A$171,0))</f>
        <v>156</v>
      </c>
      <c r="L51">
        <f>INDEX('Womens All Events'!L$4:L$171,MATCH('Womens Ranks'!$A51,'Womens All Events'!$A$4:$A$171,0))</f>
        <v>138</v>
      </c>
    </row>
    <row r="52" spans="1:12" ht="12.75">
      <c r="A52" s="74">
        <f t="shared" si="0"/>
        <v>49</v>
      </c>
      <c r="B52" t="str">
        <f ca="1">INDEX('Womens All Events'!B$4:B$171,MATCH('Womens Ranks'!$A52,'Womens All Events'!$A$4:$A$171,0))</f>
        <v>Madisyn Martin</v>
      </c>
      <c r="C52" t="str">
        <f>INDEX('Womens All Events'!C$4:C$171,MATCH('Womens Ranks'!$A52,'Womens All Events'!$A$4:$A$171,0))</f>
        <v>Iowa Central Community College</v>
      </c>
      <c r="D52">
        <f>INDEX('Womens All Events'!D$4:D$171,MATCH('Womens Ranks'!$A52,'Womens All Events'!$A$4:$A$171,0))</f>
        <v>932</v>
      </c>
      <c r="E52">
        <f>INDEX('Womens All Events'!E$4:E$171,MATCH('Womens Ranks'!$A52,'Womens All Events'!$A$4:$A$171,0))</f>
        <v>6</v>
      </c>
      <c r="F52">
        <f>INDEX('Womens All Events'!F$4:F$171,MATCH('Womens Ranks'!$A52,'Womens All Events'!$A$4:$A$171,0))</f>
        <v>155.33333333333334</v>
      </c>
      <c r="G52">
        <f>INDEX('Womens All Events'!G$4:G$171,MATCH('Womens Ranks'!$A52,'Womens All Events'!$A$4:$A$171,0))</f>
        <v>132</v>
      </c>
      <c r="H52">
        <f>INDEX('Womens All Events'!H$4:H$171,MATCH('Womens Ranks'!$A52,'Womens All Events'!$A$4:$A$171,0))</f>
        <v>146</v>
      </c>
      <c r="I52">
        <f>INDEX('Womens All Events'!I$4:I$171,MATCH('Womens Ranks'!$A52,'Womens All Events'!$A$4:$A$171,0))</f>
        <v>131</v>
      </c>
      <c r="J52">
        <f>INDEX('Womens All Events'!J$4:J$171,MATCH('Womens Ranks'!$A52,'Womens All Events'!$A$4:$A$171,0))</f>
        <v>198</v>
      </c>
      <c r="K52">
        <f>INDEX('Womens All Events'!K$4:K$171,MATCH('Womens Ranks'!$A52,'Womens All Events'!$A$4:$A$171,0))</f>
        <v>195</v>
      </c>
      <c r="L52">
        <f>INDEX('Womens All Events'!L$4:L$171,MATCH('Womens Ranks'!$A52,'Womens All Events'!$A$4:$A$171,0))</f>
        <v>130</v>
      </c>
    </row>
    <row r="53" spans="1:12" ht="12.75">
      <c r="A53" s="74">
        <f t="shared" si="0"/>
        <v>50</v>
      </c>
      <c r="B53" t="str">
        <f ca="1">INDEX('Womens All Events'!B$4:B$171,MATCH('Womens Ranks'!$A53,'Womens All Events'!$A$4:$A$171,0))</f>
        <v>Rebekkah Dettling</v>
      </c>
      <c r="C53" t="str">
        <f>INDEX('Womens All Events'!C$4:C$171,MATCH('Womens Ranks'!$A53,'Womens All Events'!$A$4:$A$171,0))</f>
        <v>Hastings College JV</v>
      </c>
      <c r="D53">
        <f>INDEX('Womens All Events'!D$4:D$171,MATCH('Womens Ranks'!$A53,'Womens All Events'!$A$4:$A$171,0))</f>
        <v>928</v>
      </c>
      <c r="E53">
        <f>INDEX('Womens All Events'!E$4:E$171,MATCH('Womens Ranks'!$A53,'Womens All Events'!$A$4:$A$171,0))</f>
        <v>6</v>
      </c>
      <c r="F53">
        <f>INDEX('Womens All Events'!F$4:F$171,MATCH('Womens Ranks'!$A53,'Womens All Events'!$A$4:$A$171,0))</f>
        <v>154.66666666666666</v>
      </c>
      <c r="G53">
        <f>INDEX('Womens All Events'!G$4:G$171,MATCH('Womens Ranks'!$A53,'Womens All Events'!$A$4:$A$171,0))</f>
        <v>159</v>
      </c>
      <c r="H53">
        <f>INDEX('Womens All Events'!H$4:H$171,MATCH('Womens Ranks'!$A53,'Womens All Events'!$A$4:$A$171,0))</f>
        <v>169</v>
      </c>
      <c r="I53">
        <f>INDEX('Womens All Events'!I$4:I$171,MATCH('Womens Ranks'!$A53,'Womens All Events'!$A$4:$A$171,0))</f>
        <v>147</v>
      </c>
      <c r="J53">
        <f>INDEX('Womens All Events'!J$4:J$171,MATCH('Womens Ranks'!$A53,'Womens All Events'!$A$4:$A$171,0))</f>
        <v>127</v>
      </c>
      <c r="K53">
        <f>INDEX('Womens All Events'!K$4:K$171,MATCH('Womens Ranks'!$A53,'Womens All Events'!$A$4:$A$171,0))</f>
        <v>153</v>
      </c>
      <c r="L53">
        <f>INDEX('Womens All Events'!L$4:L$171,MATCH('Womens Ranks'!$A53,'Womens All Events'!$A$4:$A$171,0))</f>
        <v>173</v>
      </c>
    </row>
    <row r="54" spans="1:12" ht="12.75">
      <c r="A54" s="74">
        <f t="shared" si="0"/>
        <v>51</v>
      </c>
      <c r="B54" t="str">
        <f ca="1">INDEX('Womens All Events'!B$4:B$171,MATCH('Womens Ranks'!$A54,'Womens All Events'!$A$4:$A$171,0))</f>
        <v>Sierra Johnson</v>
      </c>
      <c r="C54" t="str">
        <f>INDEX('Womens All Events'!C$4:C$171,MATCH('Womens Ranks'!$A54,'Womens All Events'!$A$4:$A$171,0))</f>
        <v>Hastings College</v>
      </c>
      <c r="D54">
        <f>INDEX('Womens All Events'!D$4:D$171,MATCH('Womens Ranks'!$A54,'Womens All Events'!$A$4:$A$171,0))</f>
        <v>903</v>
      </c>
      <c r="E54">
        <f>INDEX('Womens All Events'!E$4:E$171,MATCH('Womens Ranks'!$A54,'Womens All Events'!$A$4:$A$171,0))</f>
        <v>5</v>
      </c>
      <c r="F54">
        <f>INDEX('Womens All Events'!F$4:F$171,MATCH('Womens Ranks'!$A54,'Womens All Events'!$A$4:$A$171,0))</f>
        <v>180.6</v>
      </c>
      <c r="G54">
        <f>INDEX('Womens All Events'!G$4:G$171,MATCH('Womens Ranks'!$A54,'Womens All Events'!$A$4:$A$171,0))</f>
        <v>167</v>
      </c>
      <c r="H54">
        <f>INDEX('Womens All Events'!H$4:H$171,MATCH('Womens Ranks'!$A54,'Womens All Events'!$A$4:$A$171,0))</f>
        <v>152</v>
      </c>
      <c r="I54">
        <f>INDEX('Womens All Events'!I$4:I$171,MATCH('Womens Ranks'!$A54,'Womens All Events'!$A$4:$A$171,0))</f>
        <v>0</v>
      </c>
      <c r="J54">
        <f>INDEX('Womens All Events'!J$4:J$171,MATCH('Womens Ranks'!$A54,'Womens All Events'!$A$4:$A$171,0))</f>
        <v>193</v>
      </c>
      <c r="K54">
        <f>INDEX('Womens All Events'!K$4:K$171,MATCH('Womens Ranks'!$A54,'Womens All Events'!$A$4:$A$171,0))</f>
        <v>198</v>
      </c>
      <c r="L54">
        <f>INDEX('Womens All Events'!L$4:L$171,MATCH('Womens Ranks'!$A54,'Womens All Events'!$A$4:$A$171,0))</f>
        <v>193</v>
      </c>
    </row>
    <row r="55" spans="1:12" ht="12.75">
      <c r="A55" s="74">
        <f t="shared" si="0"/>
        <v>52</v>
      </c>
      <c r="B55" t="str">
        <f ca="1">INDEX('Womens All Events'!B$4:B$171,MATCH('Womens Ranks'!$A55,'Womens All Events'!$A$4:$A$171,0))</f>
        <v>Sarah Moon</v>
      </c>
      <c r="C55" t="str">
        <f>INDEX('Womens All Events'!C$4:C$171,MATCH('Womens Ranks'!$A55,'Womens All Events'!$A$4:$A$171,0))</f>
        <v>Wichita State University JV</v>
      </c>
      <c r="D55">
        <f>INDEX('Womens All Events'!D$4:D$171,MATCH('Womens Ranks'!$A55,'Womens All Events'!$A$4:$A$171,0))</f>
        <v>899</v>
      </c>
      <c r="E55">
        <f>INDEX('Womens All Events'!E$4:E$171,MATCH('Womens Ranks'!$A55,'Womens All Events'!$A$4:$A$171,0))</f>
        <v>6</v>
      </c>
      <c r="F55">
        <f>INDEX('Womens All Events'!F$4:F$171,MATCH('Womens Ranks'!$A55,'Womens All Events'!$A$4:$A$171,0))</f>
        <v>149.83333333333334</v>
      </c>
      <c r="G55">
        <f>INDEX('Womens All Events'!G$4:G$171,MATCH('Womens Ranks'!$A55,'Womens All Events'!$A$4:$A$171,0))</f>
        <v>152</v>
      </c>
      <c r="H55">
        <f>INDEX('Womens All Events'!H$4:H$171,MATCH('Womens Ranks'!$A55,'Womens All Events'!$A$4:$A$171,0))</f>
        <v>145</v>
      </c>
      <c r="I55">
        <f>INDEX('Womens All Events'!I$4:I$171,MATCH('Womens Ranks'!$A55,'Womens All Events'!$A$4:$A$171,0))</f>
        <v>143</v>
      </c>
      <c r="J55">
        <f>INDEX('Womens All Events'!J$4:J$171,MATCH('Womens Ranks'!$A55,'Womens All Events'!$A$4:$A$171,0))</f>
        <v>152</v>
      </c>
      <c r="K55">
        <f>INDEX('Womens All Events'!K$4:K$171,MATCH('Womens Ranks'!$A55,'Womens All Events'!$A$4:$A$171,0))</f>
        <v>165</v>
      </c>
      <c r="L55">
        <f>INDEX('Womens All Events'!L$4:L$171,MATCH('Womens Ranks'!$A55,'Womens All Events'!$A$4:$A$171,0))</f>
        <v>142</v>
      </c>
    </row>
    <row r="56" spans="1:12" ht="12.75">
      <c r="A56" s="74">
        <f t="shared" si="0"/>
        <v>53</v>
      </c>
      <c r="B56" t="str">
        <f ca="1">INDEX('Womens All Events'!B$4:B$171,MATCH('Womens Ranks'!$A56,'Womens All Events'!$A$4:$A$171,0))</f>
        <v>Nicole Kelty</v>
      </c>
      <c r="C56" t="str">
        <f>INDEX('Womens All Events'!C$4:C$171,MATCH('Womens Ranks'!$A56,'Womens All Events'!$A$4:$A$171,0))</f>
        <v>West Texas AM</v>
      </c>
      <c r="D56">
        <f>INDEX('Womens All Events'!D$4:D$171,MATCH('Womens Ranks'!$A56,'Womens All Events'!$A$4:$A$171,0))</f>
        <v>889</v>
      </c>
      <c r="E56">
        <f>INDEX('Womens All Events'!E$4:E$171,MATCH('Womens Ranks'!$A56,'Womens All Events'!$A$4:$A$171,0))</f>
        <v>5</v>
      </c>
      <c r="F56">
        <f>INDEX('Womens All Events'!F$4:F$171,MATCH('Womens Ranks'!$A56,'Womens All Events'!$A$4:$A$171,0))</f>
        <v>177.8</v>
      </c>
      <c r="G56">
        <f>INDEX('Womens All Events'!G$4:G$171,MATCH('Womens Ranks'!$A56,'Womens All Events'!$A$4:$A$171,0))</f>
        <v>0</v>
      </c>
      <c r="H56">
        <f>INDEX('Womens All Events'!H$4:H$171,MATCH('Womens Ranks'!$A56,'Womens All Events'!$A$4:$A$171,0))</f>
        <v>187</v>
      </c>
      <c r="I56">
        <f>INDEX('Womens All Events'!I$4:I$171,MATCH('Womens Ranks'!$A56,'Womens All Events'!$A$4:$A$171,0))</f>
        <v>167</v>
      </c>
      <c r="J56">
        <f>INDEX('Womens All Events'!J$4:J$171,MATCH('Womens Ranks'!$A56,'Womens All Events'!$A$4:$A$171,0))</f>
        <v>181</v>
      </c>
      <c r="K56">
        <f>INDEX('Womens All Events'!K$4:K$171,MATCH('Womens Ranks'!$A56,'Womens All Events'!$A$4:$A$171,0))</f>
        <v>188</v>
      </c>
      <c r="L56">
        <f>INDEX('Womens All Events'!L$4:L$171,MATCH('Womens Ranks'!$A56,'Womens All Events'!$A$4:$A$171,0))</f>
        <v>166</v>
      </c>
    </row>
    <row r="57" spans="1:12" ht="12.75">
      <c r="A57" s="74">
        <f t="shared" si="0"/>
        <v>54</v>
      </c>
      <c r="B57" t="str">
        <f ca="1">INDEX('Womens All Events'!B$4:B$171,MATCH('Womens Ranks'!$A57,'Womens All Events'!$A$4:$A$171,0))</f>
        <v>Allyson Dudley</v>
      </c>
      <c r="C57" t="str">
        <f>INDEX('Womens All Events'!C$4:C$171,MATCH('Womens Ranks'!$A57,'Womens All Events'!$A$4:$A$171,0))</f>
        <v>Morningside College JV</v>
      </c>
      <c r="D57">
        <f>INDEX('Womens All Events'!D$4:D$171,MATCH('Womens Ranks'!$A57,'Womens All Events'!$A$4:$A$171,0))</f>
        <v>888</v>
      </c>
      <c r="E57">
        <f>INDEX('Womens All Events'!E$4:E$171,MATCH('Womens Ranks'!$A57,'Womens All Events'!$A$4:$A$171,0))</f>
        <v>5</v>
      </c>
      <c r="F57">
        <f>INDEX('Womens All Events'!F$4:F$171,MATCH('Womens Ranks'!$A57,'Womens All Events'!$A$4:$A$171,0))</f>
        <v>177.6</v>
      </c>
      <c r="G57">
        <f>INDEX('Womens All Events'!G$4:G$171,MATCH('Womens Ranks'!$A57,'Womens All Events'!$A$4:$A$171,0))</f>
        <v>178</v>
      </c>
      <c r="H57">
        <f>INDEX('Womens All Events'!H$4:H$171,MATCH('Womens Ranks'!$A57,'Womens All Events'!$A$4:$A$171,0))</f>
        <v>206</v>
      </c>
      <c r="I57">
        <f>INDEX('Womens All Events'!I$4:I$171,MATCH('Womens Ranks'!$A57,'Womens All Events'!$A$4:$A$171,0))</f>
        <v>191</v>
      </c>
      <c r="J57">
        <f>INDEX('Womens All Events'!J$4:J$171,MATCH('Womens Ranks'!$A57,'Womens All Events'!$A$4:$A$171,0))</f>
        <v>131</v>
      </c>
      <c r="K57">
        <f>INDEX('Womens All Events'!K$4:K$171,MATCH('Womens Ranks'!$A57,'Womens All Events'!$A$4:$A$171,0))</f>
        <v>0</v>
      </c>
      <c r="L57">
        <f>INDEX('Womens All Events'!L$4:L$171,MATCH('Womens Ranks'!$A57,'Womens All Events'!$A$4:$A$171,0))</f>
        <v>182</v>
      </c>
    </row>
    <row r="58" spans="1:12" ht="12.75">
      <c r="A58" s="74">
        <f t="shared" si="0"/>
        <v>55</v>
      </c>
      <c r="B58" t="str">
        <f ca="1">INDEX('Womens All Events'!B$4:B$171,MATCH('Womens Ranks'!$A58,'Womens All Events'!$A$4:$A$171,0))</f>
        <v>Deena Baber</v>
      </c>
      <c r="C58" t="str">
        <f>INDEX('Womens All Events'!C$4:C$171,MATCH('Womens Ranks'!$A58,'Womens All Events'!$A$4:$A$171,0))</f>
        <v>Culver-Stockton College JV</v>
      </c>
      <c r="D58">
        <f>INDEX('Womens All Events'!D$4:D$171,MATCH('Womens Ranks'!$A58,'Womens All Events'!$A$4:$A$171,0))</f>
        <v>871</v>
      </c>
      <c r="E58">
        <f>INDEX('Womens All Events'!E$4:E$171,MATCH('Womens Ranks'!$A58,'Womens All Events'!$A$4:$A$171,0))</f>
        <v>6</v>
      </c>
      <c r="F58">
        <f>INDEX('Womens All Events'!F$4:F$171,MATCH('Womens Ranks'!$A58,'Womens All Events'!$A$4:$A$171,0))</f>
        <v>145.16666666666666</v>
      </c>
      <c r="G58">
        <f>INDEX('Womens All Events'!G$4:G$171,MATCH('Womens Ranks'!$A58,'Womens All Events'!$A$4:$A$171,0))</f>
        <v>113</v>
      </c>
      <c r="H58">
        <f>INDEX('Womens All Events'!H$4:H$171,MATCH('Womens Ranks'!$A58,'Womens All Events'!$A$4:$A$171,0))</f>
        <v>168</v>
      </c>
      <c r="I58">
        <f>INDEX('Womens All Events'!I$4:I$171,MATCH('Womens Ranks'!$A58,'Womens All Events'!$A$4:$A$171,0))</f>
        <v>148</v>
      </c>
      <c r="J58">
        <f>INDEX('Womens All Events'!J$4:J$171,MATCH('Womens Ranks'!$A58,'Womens All Events'!$A$4:$A$171,0))</f>
        <v>127</v>
      </c>
      <c r="K58">
        <f>INDEX('Womens All Events'!K$4:K$171,MATCH('Womens Ranks'!$A58,'Womens All Events'!$A$4:$A$171,0))</f>
        <v>160</v>
      </c>
      <c r="L58">
        <f>INDEX('Womens All Events'!L$4:L$171,MATCH('Womens Ranks'!$A58,'Womens All Events'!$A$4:$A$171,0))</f>
        <v>155</v>
      </c>
    </row>
    <row r="59" spans="1:12" ht="12.75">
      <c r="A59" s="74">
        <f t="shared" si="0"/>
        <v>56</v>
      </c>
      <c r="B59" t="str">
        <f ca="1">INDEX('Womens All Events'!B$4:B$171,MATCH('Womens Ranks'!$A59,'Womens All Events'!$A$4:$A$171,0))</f>
        <v>Brooke Woodard</v>
      </c>
      <c r="C59" t="str">
        <f>INDEX('Womens All Events'!C$4:C$171,MATCH('Womens Ranks'!$A59,'Womens All Events'!$A$4:$A$171,0))</f>
        <v>Wichita State University</v>
      </c>
      <c r="D59">
        <f>INDEX('Womens All Events'!D$4:D$171,MATCH('Womens Ranks'!$A59,'Womens All Events'!$A$4:$A$171,0))</f>
        <v>870</v>
      </c>
      <c r="E59">
        <f>INDEX('Womens All Events'!E$4:E$171,MATCH('Womens Ranks'!$A59,'Womens All Events'!$A$4:$A$171,0))</f>
        <v>4</v>
      </c>
      <c r="F59">
        <f>INDEX('Womens All Events'!F$4:F$171,MATCH('Womens Ranks'!$A59,'Womens All Events'!$A$4:$A$171,0))</f>
        <v>217.5</v>
      </c>
      <c r="G59">
        <f>INDEX('Womens All Events'!G$4:G$171,MATCH('Womens Ranks'!$A59,'Womens All Events'!$A$4:$A$171,0))</f>
        <v>0</v>
      </c>
      <c r="H59">
        <f>INDEX('Womens All Events'!H$4:H$171,MATCH('Womens Ranks'!$A59,'Womens All Events'!$A$4:$A$171,0))</f>
        <v>0</v>
      </c>
      <c r="I59">
        <f>INDEX('Womens All Events'!I$4:I$171,MATCH('Womens Ranks'!$A59,'Womens All Events'!$A$4:$A$171,0))</f>
        <v>221</v>
      </c>
      <c r="J59">
        <f>INDEX('Womens All Events'!J$4:J$171,MATCH('Womens Ranks'!$A59,'Womens All Events'!$A$4:$A$171,0))</f>
        <v>251</v>
      </c>
      <c r="K59">
        <f>INDEX('Womens All Events'!K$4:K$171,MATCH('Womens Ranks'!$A59,'Womens All Events'!$A$4:$A$171,0))</f>
        <v>225</v>
      </c>
      <c r="L59">
        <f>INDEX('Womens All Events'!L$4:L$171,MATCH('Womens Ranks'!$A59,'Womens All Events'!$A$4:$A$171,0))</f>
        <v>173</v>
      </c>
    </row>
    <row r="60" spans="1:12" ht="12.75">
      <c r="A60" s="74">
        <f t="shared" si="0"/>
        <v>57</v>
      </c>
      <c r="B60" t="str">
        <f ca="1">INDEX('Womens All Events'!B$4:B$171,MATCH('Womens Ranks'!$A60,'Womens All Events'!$A$4:$A$171,0))</f>
        <v>Maddie Kirchner</v>
      </c>
      <c r="C60" t="str">
        <f>INDEX('Womens All Events'!C$4:C$171,MATCH('Womens Ranks'!$A60,'Womens All Events'!$A$4:$A$171,0))</f>
        <v>Culver-Stockton College JV</v>
      </c>
      <c r="D60">
        <f>INDEX('Womens All Events'!D$4:D$171,MATCH('Womens Ranks'!$A60,'Womens All Events'!$A$4:$A$171,0))</f>
        <v>863</v>
      </c>
      <c r="E60">
        <f>INDEX('Womens All Events'!E$4:E$171,MATCH('Womens Ranks'!$A60,'Womens All Events'!$A$4:$A$171,0))</f>
        <v>6</v>
      </c>
      <c r="F60">
        <f>INDEX('Womens All Events'!F$4:F$171,MATCH('Womens Ranks'!$A60,'Womens All Events'!$A$4:$A$171,0))</f>
        <v>143.83333333333334</v>
      </c>
      <c r="G60">
        <f>INDEX('Womens All Events'!G$4:G$171,MATCH('Womens Ranks'!$A60,'Womens All Events'!$A$4:$A$171,0))</f>
        <v>127</v>
      </c>
      <c r="H60">
        <f>INDEX('Womens All Events'!H$4:H$171,MATCH('Womens Ranks'!$A60,'Womens All Events'!$A$4:$A$171,0))</f>
        <v>158</v>
      </c>
      <c r="I60">
        <f>INDEX('Womens All Events'!I$4:I$171,MATCH('Womens Ranks'!$A60,'Womens All Events'!$A$4:$A$171,0))</f>
        <v>144</v>
      </c>
      <c r="J60">
        <f>INDEX('Womens All Events'!J$4:J$171,MATCH('Womens Ranks'!$A60,'Womens All Events'!$A$4:$A$171,0))</f>
        <v>166</v>
      </c>
      <c r="K60">
        <f>INDEX('Womens All Events'!K$4:K$171,MATCH('Womens Ranks'!$A60,'Womens All Events'!$A$4:$A$171,0))</f>
        <v>139</v>
      </c>
      <c r="L60">
        <f>INDEX('Womens All Events'!L$4:L$171,MATCH('Womens Ranks'!$A60,'Womens All Events'!$A$4:$A$171,0))</f>
        <v>129</v>
      </c>
    </row>
    <row r="61" spans="1:12" ht="12.75">
      <c r="A61" s="74">
        <f t="shared" si="0"/>
        <v>58</v>
      </c>
      <c r="B61" t="str">
        <f ca="1">INDEX('Womens All Events'!B$4:B$171,MATCH('Womens Ranks'!$A61,'Womens All Events'!$A$4:$A$171,0))</f>
        <v>Julianna Hollman</v>
      </c>
      <c r="C61" t="str">
        <f>INDEX('Womens All Events'!C$4:C$171,MATCH('Womens Ranks'!$A61,'Womens All Events'!$A$4:$A$171,0))</f>
        <v>Culver-Stockton College JV</v>
      </c>
      <c r="D61">
        <f>INDEX('Womens All Events'!D$4:D$171,MATCH('Womens Ranks'!$A61,'Womens All Events'!$A$4:$A$171,0))</f>
        <v>849</v>
      </c>
      <c r="E61">
        <f>INDEX('Womens All Events'!E$4:E$171,MATCH('Womens Ranks'!$A61,'Womens All Events'!$A$4:$A$171,0))</f>
        <v>6</v>
      </c>
      <c r="F61">
        <f>INDEX('Womens All Events'!F$4:F$171,MATCH('Womens Ranks'!$A61,'Womens All Events'!$A$4:$A$171,0))</f>
        <v>141.5</v>
      </c>
      <c r="G61">
        <f>INDEX('Womens All Events'!G$4:G$171,MATCH('Womens Ranks'!$A61,'Womens All Events'!$A$4:$A$171,0))</f>
        <v>129</v>
      </c>
      <c r="H61">
        <f>INDEX('Womens All Events'!H$4:H$171,MATCH('Womens Ranks'!$A61,'Womens All Events'!$A$4:$A$171,0))</f>
        <v>156</v>
      </c>
      <c r="I61">
        <f>INDEX('Womens All Events'!I$4:I$171,MATCH('Womens Ranks'!$A61,'Womens All Events'!$A$4:$A$171,0))</f>
        <v>153</v>
      </c>
      <c r="J61">
        <f>INDEX('Womens All Events'!J$4:J$171,MATCH('Womens Ranks'!$A61,'Womens All Events'!$A$4:$A$171,0))</f>
        <v>147</v>
      </c>
      <c r="K61">
        <f>INDEX('Womens All Events'!K$4:K$171,MATCH('Womens Ranks'!$A61,'Womens All Events'!$A$4:$A$171,0))</f>
        <v>102</v>
      </c>
      <c r="L61">
        <f>INDEX('Womens All Events'!L$4:L$171,MATCH('Womens Ranks'!$A61,'Womens All Events'!$A$4:$A$171,0))</f>
        <v>162</v>
      </c>
    </row>
    <row r="62" spans="1:12" ht="12.75">
      <c r="A62" s="74">
        <f t="shared" si="0"/>
        <v>59</v>
      </c>
      <c r="B62" t="str">
        <f ca="1">INDEX('Womens All Events'!B$4:B$171,MATCH('Womens Ranks'!$A62,'Womens All Events'!$A$4:$A$171,0))</f>
        <v>Amanda Tyra</v>
      </c>
      <c r="C62" t="str">
        <f>INDEX('Womens All Events'!C$4:C$171,MATCH('Womens Ranks'!$A62,'Womens All Events'!$A$4:$A$171,0))</f>
        <v>Hastings College</v>
      </c>
      <c r="D62">
        <f>INDEX('Womens All Events'!D$4:D$171,MATCH('Womens Ranks'!$A62,'Womens All Events'!$A$4:$A$171,0))</f>
        <v>847</v>
      </c>
      <c r="E62">
        <f>INDEX('Womens All Events'!E$4:E$171,MATCH('Womens Ranks'!$A62,'Womens All Events'!$A$4:$A$171,0))</f>
        <v>5</v>
      </c>
      <c r="F62">
        <f>INDEX('Womens All Events'!F$4:F$171,MATCH('Womens Ranks'!$A62,'Womens All Events'!$A$4:$A$171,0))</f>
        <v>169.4</v>
      </c>
      <c r="G62">
        <f>INDEX('Womens All Events'!G$4:G$171,MATCH('Womens Ranks'!$A62,'Womens All Events'!$A$4:$A$171,0))</f>
        <v>0</v>
      </c>
      <c r="H62">
        <f>INDEX('Womens All Events'!H$4:H$171,MATCH('Womens Ranks'!$A62,'Womens All Events'!$A$4:$A$171,0))</f>
        <v>203</v>
      </c>
      <c r="I62">
        <f>INDEX('Womens All Events'!I$4:I$171,MATCH('Womens Ranks'!$A62,'Womens All Events'!$A$4:$A$171,0))</f>
        <v>122</v>
      </c>
      <c r="J62">
        <f>INDEX('Womens All Events'!J$4:J$171,MATCH('Womens Ranks'!$A62,'Womens All Events'!$A$4:$A$171,0))</f>
        <v>168</v>
      </c>
      <c r="K62">
        <f>INDEX('Womens All Events'!K$4:K$171,MATCH('Womens Ranks'!$A62,'Womens All Events'!$A$4:$A$171,0))</f>
        <v>172</v>
      </c>
      <c r="L62">
        <f>INDEX('Womens All Events'!L$4:L$171,MATCH('Womens Ranks'!$A62,'Womens All Events'!$A$4:$A$171,0))</f>
        <v>182</v>
      </c>
    </row>
    <row r="63" spans="1:12" ht="12.75">
      <c r="A63" s="74">
        <f t="shared" si="0"/>
        <v>60</v>
      </c>
      <c r="B63" t="str">
        <f ca="1">INDEX('Womens All Events'!B$4:B$171,MATCH('Womens Ranks'!$A63,'Womens All Events'!$A$4:$A$171,0))</f>
        <v>Marie Sitz</v>
      </c>
      <c r="C63" t="str">
        <f>INDEX('Womens All Events'!C$4:C$171,MATCH('Womens Ranks'!$A63,'Womens All Events'!$A$4:$A$171,0))</f>
        <v>Morningside College JV</v>
      </c>
      <c r="D63">
        <f>INDEX('Womens All Events'!D$4:D$171,MATCH('Womens Ranks'!$A63,'Womens All Events'!$A$4:$A$171,0))</f>
        <v>828</v>
      </c>
      <c r="E63">
        <f>INDEX('Womens All Events'!E$4:E$171,MATCH('Womens Ranks'!$A63,'Womens All Events'!$A$4:$A$171,0))</f>
        <v>5</v>
      </c>
      <c r="F63">
        <f>INDEX('Womens All Events'!F$4:F$171,MATCH('Womens Ranks'!$A63,'Womens All Events'!$A$4:$A$171,0))</f>
        <v>165.6</v>
      </c>
      <c r="G63">
        <f>INDEX('Womens All Events'!G$4:G$171,MATCH('Womens Ranks'!$A63,'Womens All Events'!$A$4:$A$171,0))</f>
        <v>178</v>
      </c>
      <c r="H63">
        <f>INDEX('Womens All Events'!H$4:H$171,MATCH('Womens Ranks'!$A63,'Womens All Events'!$A$4:$A$171,0))</f>
        <v>164</v>
      </c>
      <c r="I63">
        <f>INDEX('Womens All Events'!I$4:I$171,MATCH('Womens Ranks'!$A63,'Womens All Events'!$A$4:$A$171,0))</f>
        <v>186</v>
      </c>
      <c r="J63">
        <f>INDEX('Womens All Events'!J$4:J$171,MATCH('Womens Ranks'!$A63,'Womens All Events'!$A$4:$A$171,0))</f>
        <v>137</v>
      </c>
      <c r="K63">
        <f>INDEX('Womens All Events'!K$4:K$171,MATCH('Womens Ranks'!$A63,'Womens All Events'!$A$4:$A$171,0))</f>
        <v>0</v>
      </c>
      <c r="L63">
        <f>INDEX('Womens All Events'!L$4:L$171,MATCH('Womens Ranks'!$A63,'Womens All Events'!$A$4:$A$171,0))</f>
        <v>163</v>
      </c>
    </row>
    <row r="64" spans="1:12" ht="12.75">
      <c r="A64" s="74">
        <f t="shared" si="0"/>
        <v>61</v>
      </c>
      <c r="B64" t="str">
        <f ca="1">INDEX('Womens All Events'!B$4:B$171,MATCH('Womens Ranks'!$A64,'Womens All Events'!$A$4:$A$171,0))</f>
        <v>Amber Ketchum</v>
      </c>
      <c r="C64" t="str">
        <f>INDEX('Womens All Events'!C$4:C$171,MATCH('Womens Ranks'!$A64,'Womens All Events'!$A$4:$A$171,0))</f>
        <v>Baker University</v>
      </c>
      <c r="D64">
        <f>INDEX('Womens All Events'!D$4:D$171,MATCH('Womens Ranks'!$A64,'Womens All Events'!$A$4:$A$171,0))</f>
        <v>811</v>
      </c>
      <c r="E64">
        <f>INDEX('Womens All Events'!E$4:E$171,MATCH('Womens Ranks'!$A64,'Womens All Events'!$A$4:$A$171,0))</f>
        <v>5</v>
      </c>
      <c r="F64">
        <f>INDEX('Womens All Events'!F$4:F$171,MATCH('Womens Ranks'!$A64,'Womens All Events'!$A$4:$A$171,0))</f>
        <v>162.2</v>
      </c>
      <c r="G64">
        <f>INDEX('Womens All Events'!G$4:G$171,MATCH('Womens Ranks'!$A64,'Womens All Events'!$A$4:$A$171,0))</f>
        <v>143</v>
      </c>
      <c r="H64">
        <f>INDEX('Womens All Events'!H$4:H$171,MATCH('Womens Ranks'!$A64,'Womens All Events'!$A$4:$A$171,0))</f>
        <v>0</v>
      </c>
      <c r="I64">
        <f>INDEX('Womens All Events'!I$4:I$171,MATCH('Womens Ranks'!$A64,'Womens All Events'!$A$4:$A$171,0))</f>
        <v>162</v>
      </c>
      <c r="J64">
        <f>INDEX('Womens All Events'!J$4:J$171,MATCH('Womens Ranks'!$A64,'Womens All Events'!$A$4:$A$171,0))</f>
        <v>194</v>
      </c>
      <c r="K64">
        <f>INDEX('Womens All Events'!K$4:K$171,MATCH('Womens Ranks'!$A64,'Womens All Events'!$A$4:$A$171,0))</f>
        <v>158</v>
      </c>
      <c r="L64">
        <f>INDEX('Womens All Events'!L$4:L$171,MATCH('Womens Ranks'!$A64,'Womens All Events'!$A$4:$A$171,0))</f>
        <v>154</v>
      </c>
    </row>
    <row r="65" spans="1:12" ht="12.75">
      <c r="A65" s="74">
        <f t="shared" si="0"/>
        <v>62</v>
      </c>
      <c r="B65" t="str">
        <f ca="1">INDEX('Womens All Events'!B$4:B$171,MATCH('Womens Ranks'!$A65,'Womens All Events'!$A$4:$A$171,0))</f>
        <v>Ashley Trendle</v>
      </c>
      <c r="C65" t="str">
        <f>INDEX('Womens All Events'!C$4:C$171,MATCH('Womens Ranks'!$A65,'Womens All Events'!$A$4:$A$171,0))</f>
        <v>College of Saint Mary</v>
      </c>
      <c r="D65">
        <f>INDEX('Womens All Events'!D$4:D$171,MATCH('Womens Ranks'!$A65,'Womens All Events'!$A$4:$A$171,0))</f>
        <v>795</v>
      </c>
      <c r="E65">
        <f>INDEX('Womens All Events'!E$4:E$171,MATCH('Womens Ranks'!$A65,'Womens All Events'!$A$4:$A$171,0))</f>
        <v>6</v>
      </c>
      <c r="F65">
        <f>INDEX('Womens All Events'!F$4:F$171,MATCH('Womens Ranks'!$A65,'Womens All Events'!$A$4:$A$171,0))</f>
        <v>132.5</v>
      </c>
      <c r="G65">
        <f>INDEX('Womens All Events'!G$4:G$171,MATCH('Womens Ranks'!$A65,'Womens All Events'!$A$4:$A$171,0))</f>
        <v>136</v>
      </c>
      <c r="H65">
        <f>INDEX('Womens All Events'!H$4:H$171,MATCH('Womens Ranks'!$A65,'Womens All Events'!$A$4:$A$171,0))</f>
        <v>140</v>
      </c>
      <c r="I65">
        <f>INDEX('Womens All Events'!I$4:I$171,MATCH('Womens Ranks'!$A65,'Womens All Events'!$A$4:$A$171,0))</f>
        <v>142</v>
      </c>
      <c r="J65">
        <f>INDEX('Womens All Events'!J$4:J$171,MATCH('Womens Ranks'!$A65,'Womens All Events'!$A$4:$A$171,0))</f>
        <v>152</v>
      </c>
      <c r="K65">
        <f>INDEX('Womens All Events'!K$4:K$171,MATCH('Womens Ranks'!$A65,'Womens All Events'!$A$4:$A$171,0))</f>
        <v>108</v>
      </c>
      <c r="L65">
        <f>INDEX('Womens All Events'!L$4:L$171,MATCH('Womens Ranks'!$A65,'Womens All Events'!$A$4:$A$171,0))</f>
        <v>117</v>
      </c>
    </row>
    <row r="66" spans="1:12" ht="12.75">
      <c r="A66" s="74">
        <f t="shared" si="0"/>
        <v>63</v>
      </c>
      <c r="B66" t="str">
        <f ca="1">INDEX('Womens All Events'!B$4:B$171,MATCH('Womens Ranks'!$A66,'Womens All Events'!$A$4:$A$171,0))</f>
        <v>Kathleen Moeschen</v>
      </c>
      <c r="C66" t="str">
        <f>INDEX('Womens All Events'!C$4:C$171,MATCH('Womens Ranks'!$A66,'Womens All Events'!$A$4:$A$171,0))</f>
        <v>College of Saint Mary</v>
      </c>
      <c r="D66">
        <f>INDEX('Womens All Events'!D$4:D$171,MATCH('Womens Ranks'!$A66,'Womens All Events'!$A$4:$A$171,0))</f>
        <v>791</v>
      </c>
      <c r="E66">
        <f>INDEX('Womens All Events'!E$4:E$171,MATCH('Womens Ranks'!$A66,'Womens All Events'!$A$4:$A$171,0))</f>
        <v>6</v>
      </c>
      <c r="F66">
        <f>INDEX('Womens All Events'!F$4:F$171,MATCH('Womens Ranks'!$A66,'Womens All Events'!$A$4:$A$171,0))</f>
        <v>131.83333333333334</v>
      </c>
      <c r="G66">
        <f>INDEX('Womens All Events'!G$4:G$171,MATCH('Womens Ranks'!$A66,'Womens All Events'!$A$4:$A$171,0))</f>
        <v>128</v>
      </c>
      <c r="H66">
        <f>INDEX('Womens All Events'!H$4:H$171,MATCH('Womens Ranks'!$A66,'Womens All Events'!$A$4:$A$171,0))</f>
        <v>157</v>
      </c>
      <c r="I66">
        <f>INDEX('Womens All Events'!I$4:I$171,MATCH('Womens Ranks'!$A66,'Womens All Events'!$A$4:$A$171,0))</f>
        <v>113</v>
      </c>
      <c r="J66">
        <f>INDEX('Womens All Events'!J$4:J$171,MATCH('Womens Ranks'!$A66,'Womens All Events'!$A$4:$A$171,0))</f>
        <v>124</v>
      </c>
      <c r="K66">
        <f>INDEX('Womens All Events'!K$4:K$171,MATCH('Womens Ranks'!$A66,'Womens All Events'!$A$4:$A$171,0))</f>
        <v>167</v>
      </c>
      <c r="L66">
        <f>INDEX('Womens All Events'!L$4:L$171,MATCH('Womens Ranks'!$A66,'Womens All Events'!$A$4:$A$171,0))</f>
        <v>102</v>
      </c>
    </row>
    <row r="67" spans="1:12" ht="12.75">
      <c r="A67" s="74">
        <f t="shared" si="0"/>
        <v>64</v>
      </c>
      <c r="B67" t="str">
        <f ca="1">INDEX('Womens All Events'!B$4:B$171,MATCH('Womens Ranks'!$A67,'Womens All Events'!$A$4:$A$171,0))</f>
        <v>Alexandra Gluck</v>
      </c>
      <c r="C67" t="str">
        <f>INDEX('Womens All Events'!C$4:C$171,MATCH('Womens Ranks'!$A67,'Womens All Events'!$A$4:$A$171,0))</f>
        <v>Morningside College JV</v>
      </c>
      <c r="D67">
        <f>INDEX('Womens All Events'!D$4:D$171,MATCH('Womens Ranks'!$A67,'Womens All Events'!$A$4:$A$171,0))</f>
        <v>754</v>
      </c>
      <c r="E67">
        <f>INDEX('Womens All Events'!E$4:E$171,MATCH('Womens Ranks'!$A67,'Womens All Events'!$A$4:$A$171,0))</f>
        <v>5</v>
      </c>
      <c r="F67">
        <f>INDEX('Womens All Events'!F$4:F$171,MATCH('Womens Ranks'!$A67,'Womens All Events'!$A$4:$A$171,0))</f>
        <v>150.8</v>
      </c>
      <c r="G67">
        <f>INDEX('Womens All Events'!G$4:G$171,MATCH('Womens Ranks'!$A67,'Womens All Events'!$A$4:$A$171,0))</f>
        <v>140</v>
      </c>
      <c r="H67">
        <f>INDEX('Womens All Events'!H$4:H$171,MATCH('Womens Ranks'!$A67,'Womens All Events'!$A$4:$A$171,0))</f>
        <v>168</v>
      </c>
      <c r="I67">
        <f>INDEX('Womens All Events'!I$4:I$171,MATCH('Womens Ranks'!$A67,'Womens All Events'!$A$4:$A$171,0))</f>
        <v>149</v>
      </c>
      <c r="J67">
        <f>INDEX('Womens All Events'!J$4:J$171,MATCH('Womens Ranks'!$A67,'Womens All Events'!$A$4:$A$171,0))</f>
        <v>156</v>
      </c>
      <c r="K67">
        <f>INDEX('Womens All Events'!K$4:K$171,MATCH('Womens Ranks'!$A67,'Womens All Events'!$A$4:$A$171,0))</f>
        <v>141</v>
      </c>
      <c r="L67">
        <f>INDEX('Womens All Events'!L$4:L$171,MATCH('Womens Ranks'!$A67,'Womens All Events'!$A$4:$A$171,0))</f>
        <v>0</v>
      </c>
    </row>
    <row r="68" spans="1:12" ht="12.75">
      <c r="A68" s="74">
        <f t="shared" si="0"/>
        <v>65</v>
      </c>
      <c r="B68" t="str">
        <f ca="1">INDEX('Womens All Events'!B$4:B$171,MATCH('Womens Ranks'!$A68,'Womens All Events'!$A$4:$A$171,0))</f>
        <v>Morgan Montgomery</v>
      </c>
      <c r="C68" t="str">
        <f>INDEX('Womens All Events'!C$4:C$171,MATCH('Womens Ranks'!$A68,'Womens All Events'!$A$4:$A$171,0))</f>
        <v>Iowa State University</v>
      </c>
      <c r="D68">
        <f>INDEX('Womens All Events'!D$4:D$171,MATCH('Womens Ranks'!$A68,'Womens All Events'!$A$4:$A$171,0))</f>
        <v>733</v>
      </c>
      <c r="E68">
        <f>INDEX('Womens All Events'!E$4:E$171,MATCH('Womens Ranks'!$A68,'Womens All Events'!$A$4:$A$171,0))</f>
        <v>5</v>
      </c>
      <c r="F68">
        <f>INDEX('Womens All Events'!F$4:F$171,MATCH('Womens Ranks'!$A68,'Womens All Events'!$A$4:$A$171,0))</f>
        <v>146.6</v>
      </c>
      <c r="G68">
        <f>INDEX('Womens All Events'!G$4:G$171,MATCH('Womens Ranks'!$A68,'Womens All Events'!$A$4:$A$171,0))</f>
        <v>149</v>
      </c>
      <c r="H68">
        <f>INDEX('Womens All Events'!H$4:H$171,MATCH('Womens Ranks'!$A68,'Womens All Events'!$A$4:$A$171,0))</f>
        <v>133</v>
      </c>
      <c r="I68">
        <f>INDEX('Womens All Events'!I$4:I$171,MATCH('Womens Ranks'!$A68,'Womens All Events'!$A$4:$A$171,0))</f>
        <v>130</v>
      </c>
      <c r="J68">
        <f>INDEX('Womens All Events'!J$4:J$171,MATCH('Womens Ranks'!$A68,'Womens All Events'!$A$4:$A$171,0))</f>
        <v>0</v>
      </c>
      <c r="K68">
        <f>INDEX('Womens All Events'!K$4:K$171,MATCH('Womens Ranks'!$A68,'Womens All Events'!$A$4:$A$171,0))</f>
        <v>180</v>
      </c>
      <c r="L68">
        <f>INDEX('Womens All Events'!L$4:L$171,MATCH('Womens Ranks'!$A68,'Womens All Events'!$A$4:$A$171,0))</f>
        <v>141</v>
      </c>
    </row>
    <row r="69" spans="1:12" ht="12.75">
      <c r="A69" s="74">
        <f t="shared" si="0"/>
        <v>66</v>
      </c>
      <c r="B69" t="str">
        <f ca="1">INDEX('Womens All Events'!B$4:B$171,MATCH('Womens Ranks'!$A69,'Womens All Events'!$A$4:$A$171,0))</f>
        <v>Sarah Rodabaugh</v>
      </c>
      <c r="C69" t="str">
        <f>INDEX('Womens All Events'!C$4:C$171,MATCH('Womens Ranks'!$A69,'Womens All Events'!$A$4:$A$171,0))</f>
        <v>Hastings College</v>
      </c>
      <c r="D69">
        <f>INDEX('Womens All Events'!D$4:D$171,MATCH('Womens Ranks'!$A69,'Womens All Events'!$A$4:$A$171,0))</f>
        <v>732</v>
      </c>
      <c r="E69">
        <f>INDEX('Womens All Events'!E$4:E$171,MATCH('Womens Ranks'!$A69,'Womens All Events'!$A$4:$A$171,0))</f>
        <v>4</v>
      </c>
      <c r="F69">
        <f>INDEX('Womens All Events'!F$4:F$171,MATCH('Womens Ranks'!$A69,'Womens All Events'!$A$4:$A$171,0))</f>
        <v>183</v>
      </c>
      <c r="G69">
        <f>INDEX('Womens All Events'!G$4:G$171,MATCH('Womens Ranks'!$A69,'Womens All Events'!$A$4:$A$171,0))</f>
        <v>188</v>
      </c>
      <c r="H69">
        <f>INDEX('Womens All Events'!H$4:H$171,MATCH('Womens Ranks'!$A69,'Womens All Events'!$A$4:$A$171,0))</f>
        <v>158</v>
      </c>
      <c r="I69">
        <f>INDEX('Womens All Events'!I$4:I$171,MATCH('Womens Ranks'!$A69,'Womens All Events'!$A$4:$A$171,0))</f>
        <v>222</v>
      </c>
      <c r="J69">
        <f>INDEX('Womens All Events'!J$4:J$171,MATCH('Womens Ranks'!$A69,'Womens All Events'!$A$4:$A$171,0))</f>
        <v>164</v>
      </c>
      <c r="K69">
        <f>INDEX('Womens All Events'!K$4:K$171,MATCH('Womens Ranks'!$A69,'Womens All Events'!$A$4:$A$171,0))</f>
        <v>0</v>
      </c>
      <c r="L69">
        <f>INDEX('Womens All Events'!L$4:L$171,MATCH('Womens Ranks'!$A69,'Womens All Events'!$A$4:$A$171,0))</f>
        <v>0</v>
      </c>
    </row>
    <row r="70" spans="1:12" ht="12.75">
      <c r="A70" s="74">
        <f aca="true" t="shared" si="1" ref="A70:A123">A69+1</f>
        <v>67</v>
      </c>
      <c r="B70" t="str">
        <f ca="1">INDEX('Womens All Events'!B$4:B$171,MATCH('Womens Ranks'!$A70,'Womens All Events'!$A$4:$A$171,0))</f>
        <v>Kristin Walch</v>
      </c>
      <c r="C70" t="str">
        <f>INDEX('Womens All Events'!C$4:C$171,MATCH('Womens Ranks'!$A70,'Womens All Events'!$A$4:$A$171,0))</f>
        <v>Culver-Stockton College JV</v>
      </c>
      <c r="D70">
        <f>INDEX('Womens All Events'!D$4:D$171,MATCH('Womens Ranks'!$A70,'Womens All Events'!$A$4:$A$171,0))</f>
        <v>724</v>
      </c>
      <c r="E70">
        <f>INDEX('Womens All Events'!E$4:E$171,MATCH('Womens Ranks'!$A70,'Womens All Events'!$A$4:$A$171,0))</f>
        <v>6</v>
      </c>
      <c r="F70">
        <f>INDEX('Womens All Events'!F$4:F$171,MATCH('Womens Ranks'!$A70,'Womens All Events'!$A$4:$A$171,0))</f>
        <v>120.66666666666667</v>
      </c>
      <c r="G70">
        <f>INDEX('Womens All Events'!G$4:G$171,MATCH('Womens Ranks'!$A70,'Womens All Events'!$A$4:$A$171,0))</f>
        <v>131</v>
      </c>
      <c r="H70">
        <f>INDEX('Womens All Events'!H$4:H$171,MATCH('Womens Ranks'!$A70,'Womens All Events'!$A$4:$A$171,0))</f>
        <v>102</v>
      </c>
      <c r="I70">
        <f>INDEX('Womens All Events'!I$4:I$171,MATCH('Womens Ranks'!$A70,'Womens All Events'!$A$4:$A$171,0))</f>
        <v>117</v>
      </c>
      <c r="J70">
        <f>INDEX('Womens All Events'!J$4:J$171,MATCH('Womens Ranks'!$A70,'Womens All Events'!$A$4:$A$171,0))</f>
        <v>111</v>
      </c>
      <c r="K70">
        <f>INDEX('Womens All Events'!K$4:K$171,MATCH('Womens Ranks'!$A70,'Womens All Events'!$A$4:$A$171,0))</f>
        <v>124</v>
      </c>
      <c r="L70">
        <f>INDEX('Womens All Events'!L$4:L$171,MATCH('Womens Ranks'!$A70,'Womens All Events'!$A$4:$A$171,0))</f>
        <v>139</v>
      </c>
    </row>
    <row r="71" spans="1:12" ht="12.75">
      <c r="A71" s="74">
        <f t="shared" si="1"/>
        <v>68</v>
      </c>
      <c r="B71" t="str">
        <f ca="1">INDEX('Womens All Events'!B$4:B$171,MATCH('Womens Ranks'!$A71,'Womens All Events'!$A$4:$A$171,0))</f>
        <v>Bailey Zeleny</v>
      </c>
      <c r="C71" t="str">
        <f>INDEX('Womens All Events'!C$4:C$171,MATCH('Womens Ranks'!$A71,'Womens All Events'!$A$4:$A$171,0))</f>
        <v>Hastings College</v>
      </c>
      <c r="D71">
        <f>INDEX('Womens All Events'!D$4:D$171,MATCH('Womens Ranks'!$A71,'Womens All Events'!$A$4:$A$171,0))</f>
        <v>705</v>
      </c>
      <c r="E71">
        <f>INDEX('Womens All Events'!E$4:E$171,MATCH('Womens Ranks'!$A71,'Womens All Events'!$A$4:$A$171,0))</f>
        <v>4</v>
      </c>
      <c r="F71">
        <f>INDEX('Womens All Events'!F$4:F$171,MATCH('Womens Ranks'!$A71,'Womens All Events'!$A$4:$A$171,0))</f>
        <v>176.25</v>
      </c>
      <c r="G71">
        <f>INDEX('Womens All Events'!G$4:G$171,MATCH('Womens Ranks'!$A71,'Womens All Events'!$A$4:$A$171,0))</f>
        <v>155</v>
      </c>
      <c r="H71">
        <f>INDEX('Womens All Events'!H$4:H$171,MATCH('Womens Ranks'!$A71,'Womens All Events'!$A$4:$A$171,0))</f>
        <v>0</v>
      </c>
      <c r="I71">
        <f>INDEX('Womens All Events'!I$4:I$171,MATCH('Womens Ranks'!$A71,'Womens All Events'!$A$4:$A$171,0))</f>
        <v>162</v>
      </c>
      <c r="J71">
        <f>INDEX('Womens All Events'!J$4:J$171,MATCH('Womens Ranks'!$A71,'Womens All Events'!$A$4:$A$171,0))</f>
        <v>0</v>
      </c>
      <c r="K71">
        <f>INDEX('Womens All Events'!K$4:K$171,MATCH('Womens Ranks'!$A71,'Womens All Events'!$A$4:$A$171,0))</f>
        <v>195</v>
      </c>
      <c r="L71">
        <f>INDEX('Womens All Events'!L$4:L$171,MATCH('Womens Ranks'!$A71,'Womens All Events'!$A$4:$A$171,0))</f>
        <v>193</v>
      </c>
    </row>
    <row r="72" spans="1:12" ht="12.75">
      <c r="A72" s="74">
        <f t="shared" si="1"/>
        <v>69</v>
      </c>
      <c r="B72" t="str">
        <f ca="1">INDEX('Womens All Events'!B$4:B$171,MATCH('Womens Ranks'!$A72,'Womens All Events'!$A$4:$A$171,0))</f>
        <v>Samantha Raveling</v>
      </c>
      <c r="C72" t="str">
        <f>INDEX('Womens All Events'!C$4:C$171,MATCH('Womens Ranks'!$A72,'Womens All Events'!$A$4:$A$171,0))</f>
        <v>Culver-Stockton College JV</v>
      </c>
      <c r="D72">
        <f>INDEX('Womens All Events'!D$4:D$171,MATCH('Womens Ranks'!$A72,'Womens All Events'!$A$4:$A$171,0))</f>
        <v>679</v>
      </c>
      <c r="E72">
        <f>INDEX('Womens All Events'!E$4:E$171,MATCH('Womens Ranks'!$A72,'Womens All Events'!$A$4:$A$171,0))</f>
        <v>6</v>
      </c>
      <c r="F72">
        <f>INDEX('Womens All Events'!F$4:F$171,MATCH('Womens Ranks'!$A72,'Womens All Events'!$A$4:$A$171,0))</f>
        <v>113.16666666666667</v>
      </c>
      <c r="G72">
        <f>INDEX('Womens All Events'!G$4:G$171,MATCH('Womens Ranks'!$A72,'Womens All Events'!$A$4:$A$171,0))</f>
        <v>91</v>
      </c>
      <c r="H72">
        <f>INDEX('Womens All Events'!H$4:H$171,MATCH('Womens Ranks'!$A72,'Womens All Events'!$A$4:$A$171,0))</f>
        <v>144</v>
      </c>
      <c r="I72">
        <f>INDEX('Womens All Events'!I$4:I$171,MATCH('Womens Ranks'!$A72,'Womens All Events'!$A$4:$A$171,0))</f>
        <v>134</v>
      </c>
      <c r="J72">
        <f>INDEX('Womens All Events'!J$4:J$171,MATCH('Womens Ranks'!$A72,'Womens All Events'!$A$4:$A$171,0))</f>
        <v>95</v>
      </c>
      <c r="K72">
        <f>INDEX('Womens All Events'!K$4:K$171,MATCH('Womens Ranks'!$A72,'Womens All Events'!$A$4:$A$171,0))</f>
        <v>105</v>
      </c>
      <c r="L72">
        <f>INDEX('Womens All Events'!L$4:L$171,MATCH('Womens Ranks'!$A72,'Womens All Events'!$A$4:$A$171,0))</f>
        <v>110</v>
      </c>
    </row>
    <row r="73" spans="1:12" ht="12.75">
      <c r="A73" s="74">
        <f t="shared" si="1"/>
        <v>70</v>
      </c>
      <c r="B73" t="str">
        <f ca="1">INDEX('Womens All Events'!B$4:B$171,MATCH('Womens Ranks'!$A73,'Womens All Events'!$A$4:$A$171,0))</f>
        <v>Abbey Jacobs</v>
      </c>
      <c r="C73" t="str">
        <f>INDEX('Womens All Events'!C$4:C$171,MATCH('Womens Ranks'!$A73,'Womens All Events'!$A$4:$A$171,0))</f>
        <v>Baker University</v>
      </c>
      <c r="D73">
        <f>INDEX('Womens All Events'!D$4:D$171,MATCH('Womens Ranks'!$A73,'Womens All Events'!$A$4:$A$171,0))</f>
        <v>644</v>
      </c>
      <c r="E73">
        <f>INDEX('Womens All Events'!E$4:E$171,MATCH('Womens Ranks'!$A73,'Womens All Events'!$A$4:$A$171,0))</f>
        <v>4</v>
      </c>
      <c r="F73">
        <f>INDEX('Womens All Events'!F$4:F$171,MATCH('Womens Ranks'!$A73,'Womens All Events'!$A$4:$A$171,0))</f>
        <v>161</v>
      </c>
      <c r="G73">
        <f>INDEX('Womens All Events'!G$4:G$171,MATCH('Womens Ranks'!$A73,'Womens All Events'!$A$4:$A$171,0))</f>
        <v>182</v>
      </c>
      <c r="H73">
        <f>INDEX('Womens All Events'!H$4:H$171,MATCH('Womens Ranks'!$A73,'Womens All Events'!$A$4:$A$171,0))</f>
        <v>178</v>
      </c>
      <c r="I73">
        <f>INDEX('Womens All Events'!I$4:I$171,MATCH('Womens Ranks'!$A73,'Womens All Events'!$A$4:$A$171,0))</f>
        <v>151</v>
      </c>
      <c r="J73">
        <f>INDEX('Womens All Events'!J$4:J$171,MATCH('Womens Ranks'!$A73,'Womens All Events'!$A$4:$A$171,0))</f>
        <v>133</v>
      </c>
      <c r="K73">
        <f>INDEX('Womens All Events'!K$4:K$171,MATCH('Womens Ranks'!$A73,'Womens All Events'!$A$4:$A$171,0))</f>
        <v>0</v>
      </c>
      <c r="L73">
        <f>INDEX('Womens All Events'!L$4:L$171,MATCH('Womens Ranks'!$A73,'Womens All Events'!$A$4:$A$171,0))</f>
        <v>0</v>
      </c>
    </row>
    <row r="74" spans="1:12" ht="12.75">
      <c r="A74" s="74">
        <f t="shared" si="1"/>
        <v>71</v>
      </c>
      <c r="B74" t="str">
        <f ca="1">INDEX('Womens All Events'!B$4:B$171,MATCH('Womens Ranks'!$A74,'Womens All Events'!$A$4:$A$171,0))</f>
        <v>Madison LeGrand</v>
      </c>
      <c r="C74" t="str">
        <f>INDEX('Womens All Events'!C$4:C$171,MATCH('Womens Ranks'!$A74,'Womens All Events'!$A$4:$A$171,0))</f>
        <v>Morningside College JV</v>
      </c>
      <c r="D74">
        <f>INDEX('Womens All Events'!D$4:D$171,MATCH('Womens Ranks'!$A74,'Womens All Events'!$A$4:$A$171,0))</f>
        <v>624</v>
      </c>
      <c r="E74">
        <f>INDEX('Womens All Events'!E$4:E$171,MATCH('Womens Ranks'!$A74,'Womens All Events'!$A$4:$A$171,0))</f>
        <v>4</v>
      </c>
      <c r="F74">
        <f>INDEX('Womens All Events'!F$4:F$171,MATCH('Womens Ranks'!$A74,'Womens All Events'!$A$4:$A$171,0))</f>
        <v>156</v>
      </c>
      <c r="G74">
        <f>INDEX('Womens All Events'!G$4:G$171,MATCH('Womens Ranks'!$A74,'Womens All Events'!$A$4:$A$171,0))</f>
        <v>167</v>
      </c>
      <c r="H74">
        <f>INDEX('Womens All Events'!H$4:H$171,MATCH('Womens Ranks'!$A74,'Womens All Events'!$A$4:$A$171,0))</f>
        <v>125</v>
      </c>
      <c r="I74">
        <f>INDEX('Womens All Events'!I$4:I$171,MATCH('Womens Ranks'!$A74,'Womens All Events'!$A$4:$A$171,0))</f>
        <v>0</v>
      </c>
      <c r="J74">
        <f>INDEX('Womens All Events'!J$4:J$171,MATCH('Womens Ranks'!$A74,'Womens All Events'!$A$4:$A$171,0))</f>
        <v>0</v>
      </c>
      <c r="K74">
        <f>INDEX('Womens All Events'!K$4:K$171,MATCH('Womens Ranks'!$A74,'Womens All Events'!$A$4:$A$171,0))</f>
        <v>176</v>
      </c>
      <c r="L74">
        <f>INDEX('Womens All Events'!L$4:L$171,MATCH('Womens Ranks'!$A74,'Womens All Events'!$A$4:$A$171,0))</f>
        <v>156</v>
      </c>
    </row>
    <row r="75" spans="1:12" ht="12.75">
      <c r="A75" s="74">
        <f t="shared" si="1"/>
        <v>72</v>
      </c>
      <c r="B75" t="str">
        <f ca="1">INDEX('Womens All Events'!B$4:B$171,MATCH('Womens Ranks'!$A75,'Womens All Events'!$A$4:$A$171,0))</f>
        <v>Bailey Portwood</v>
      </c>
      <c r="C75" t="str">
        <f>INDEX('Womens All Events'!C$4:C$171,MATCH('Womens Ranks'!$A75,'Womens All Events'!$A$4:$A$171,0))</f>
        <v>Morningside College</v>
      </c>
      <c r="D75">
        <f>INDEX('Womens All Events'!D$4:D$171,MATCH('Womens Ranks'!$A75,'Womens All Events'!$A$4:$A$171,0))</f>
        <v>609</v>
      </c>
      <c r="E75">
        <f>INDEX('Womens All Events'!E$4:E$171,MATCH('Womens Ranks'!$A75,'Womens All Events'!$A$4:$A$171,0))</f>
        <v>4</v>
      </c>
      <c r="F75">
        <f>INDEX('Womens All Events'!F$4:F$171,MATCH('Womens Ranks'!$A75,'Womens All Events'!$A$4:$A$171,0))</f>
        <v>152.25</v>
      </c>
      <c r="G75">
        <f>INDEX('Womens All Events'!G$4:G$171,MATCH('Womens Ranks'!$A75,'Womens All Events'!$A$4:$A$171,0))</f>
        <v>0</v>
      </c>
      <c r="H75">
        <f>INDEX('Womens All Events'!H$4:H$171,MATCH('Womens Ranks'!$A75,'Womens All Events'!$A$4:$A$171,0))</f>
        <v>0</v>
      </c>
      <c r="I75">
        <f>INDEX('Womens All Events'!I$4:I$171,MATCH('Womens Ranks'!$A75,'Womens All Events'!$A$4:$A$171,0))</f>
        <v>142</v>
      </c>
      <c r="J75">
        <f>INDEX('Womens All Events'!J$4:J$171,MATCH('Womens Ranks'!$A75,'Womens All Events'!$A$4:$A$171,0))</f>
        <v>157</v>
      </c>
      <c r="K75">
        <f>INDEX('Womens All Events'!K$4:K$171,MATCH('Womens Ranks'!$A75,'Womens All Events'!$A$4:$A$171,0))</f>
        <v>163</v>
      </c>
      <c r="L75">
        <f>INDEX('Womens All Events'!L$4:L$171,MATCH('Womens Ranks'!$A75,'Womens All Events'!$A$4:$A$171,0))</f>
        <v>147</v>
      </c>
    </row>
    <row r="76" spans="1:12" ht="12.75">
      <c r="A76" s="74">
        <f t="shared" si="1"/>
        <v>73</v>
      </c>
      <c r="B76" t="str">
        <f ca="1">INDEX('Womens All Events'!B$4:B$171,MATCH('Womens Ranks'!$A76,'Womens All Events'!$A$4:$A$171,0))</f>
        <v>Abby Reynolds</v>
      </c>
      <c r="C76" t="str">
        <f>INDEX('Womens All Events'!C$4:C$171,MATCH('Womens Ranks'!$A76,'Womens All Events'!$A$4:$A$171,0))</f>
        <v>Iowa State University</v>
      </c>
      <c r="D76">
        <f>INDEX('Womens All Events'!D$4:D$171,MATCH('Womens Ranks'!$A76,'Womens All Events'!$A$4:$A$171,0))</f>
        <v>605</v>
      </c>
      <c r="E76">
        <f>INDEX('Womens All Events'!E$4:E$171,MATCH('Womens Ranks'!$A76,'Womens All Events'!$A$4:$A$171,0))</f>
        <v>5</v>
      </c>
      <c r="F76">
        <f>INDEX('Womens All Events'!F$4:F$171,MATCH('Womens Ranks'!$A76,'Womens All Events'!$A$4:$A$171,0))</f>
        <v>121</v>
      </c>
      <c r="G76">
        <f>INDEX('Womens All Events'!G$4:G$171,MATCH('Womens Ranks'!$A76,'Womens All Events'!$A$4:$A$171,0))</f>
        <v>120</v>
      </c>
      <c r="H76">
        <f>INDEX('Womens All Events'!H$4:H$171,MATCH('Womens Ranks'!$A76,'Womens All Events'!$A$4:$A$171,0))</f>
        <v>101</v>
      </c>
      <c r="I76">
        <f>INDEX('Womens All Events'!I$4:I$171,MATCH('Womens Ranks'!$A76,'Womens All Events'!$A$4:$A$171,0))</f>
        <v>0</v>
      </c>
      <c r="J76">
        <f>INDEX('Womens All Events'!J$4:J$171,MATCH('Womens Ranks'!$A76,'Womens All Events'!$A$4:$A$171,0))</f>
        <v>136</v>
      </c>
      <c r="K76">
        <f>INDEX('Womens All Events'!K$4:K$171,MATCH('Womens Ranks'!$A76,'Womens All Events'!$A$4:$A$171,0))</f>
        <v>122</v>
      </c>
      <c r="L76">
        <f>INDEX('Womens All Events'!L$4:L$171,MATCH('Womens Ranks'!$A76,'Womens All Events'!$A$4:$A$171,0))</f>
        <v>126</v>
      </c>
    </row>
    <row r="77" spans="1:12" ht="12.75">
      <c r="A77" s="74">
        <f t="shared" si="1"/>
        <v>74</v>
      </c>
      <c r="B77" t="str">
        <f ca="1">INDEX('Womens All Events'!B$4:B$171,MATCH('Womens Ranks'!$A77,'Womens All Events'!$A$4:$A$171,0))</f>
        <v>Jesse Phipps</v>
      </c>
      <c r="C77" t="str">
        <f>INDEX('Womens All Events'!C$4:C$171,MATCH('Womens Ranks'!$A77,'Womens All Events'!$A$4:$A$171,0))</f>
        <v>Morningside College JV</v>
      </c>
      <c r="D77">
        <f>INDEX('Womens All Events'!D$4:D$171,MATCH('Womens Ranks'!$A77,'Womens All Events'!$A$4:$A$171,0))</f>
        <v>471</v>
      </c>
      <c r="E77">
        <f>INDEX('Womens All Events'!E$4:E$171,MATCH('Womens Ranks'!$A77,'Womens All Events'!$A$4:$A$171,0))</f>
        <v>3</v>
      </c>
      <c r="F77">
        <f>INDEX('Womens All Events'!F$4:F$171,MATCH('Womens Ranks'!$A77,'Womens All Events'!$A$4:$A$171,0))</f>
        <v>157</v>
      </c>
      <c r="G77">
        <f>INDEX('Womens All Events'!G$4:G$171,MATCH('Womens Ranks'!$A77,'Womens All Events'!$A$4:$A$171,0))</f>
        <v>0</v>
      </c>
      <c r="H77">
        <f>INDEX('Womens All Events'!H$4:H$171,MATCH('Womens Ranks'!$A77,'Womens All Events'!$A$4:$A$171,0))</f>
        <v>0</v>
      </c>
      <c r="I77">
        <f>INDEX('Womens All Events'!I$4:I$171,MATCH('Womens Ranks'!$A77,'Womens All Events'!$A$4:$A$171,0))</f>
        <v>172</v>
      </c>
      <c r="J77">
        <f>INDEX('Womens All Events'!J$4:J$171,MATCH('Womens Ranks'!$A77,'Womens All Events'!$A$4:$A$171,0))</f>
        <v>163</v>
      </c>
      <c r="K77">
        <f>INDEX('Womens All Events'!K$4:K$171,MATCH('Womens Ranks'!$A77,'Womens All Events'!$A$4:$A$171,0))</f>
        <v>136</v>
      </c>
      <c r="L77">
        <f>INDEX('Womens All Events'!L$4:L$171,MATCH('Womens Ranks'!$A77,'Womens All Events'!$A$4:$A$171,0))</f>
        <v>0</v>
      </c>
    </row>
    <row r="78" spans="1:12" ht="12.75">
      <c r="A78" s="74">
        <f t="shared" si="1"/>
        <v>75</v>
      </c>
      <c r="B78" t="str">
        <f ca="1">INDEX('Womens All Events'!B$4:B$171,MATCH('Womens Ranks'!$A78,'Womens All Events'!$A$4:$A$171,0))</f>
        <v>Hosanna Sok</v>
      </c>
      <c r="C78" t="str">
        <f>INDEX('Womens All Events'!C$4:C$171,MATCH('Womens Ranks'!$A78,'Womens All Events'!$A$4:$A$171,0))</f>
        <v>College of Saint Mary</v>
      </c>
      <c r="D78">
        <f>INDEX('Womens All Events'!D$4:D$171,MATCH('Womens Ranks'!$A78,'Womens All Events'!$A$4:$A$171,0))</f>
        <v>468</v>
      </c>
      <c r="E78">
        <f>INDEX('Womens All Events'!E$4:E$171,MATCH('Womens Ranks'!$A78,'Womens All Events'!$A$4:$A$171,0))</f>
        <v>4</v>
      </c>
      <c r="F78">
        <f>INDEX('Womens All Events'!F$4:F$171,MATCH('Womens Ranks'!$A78,'Womens All Events'!$A$4:$A$171,0))</f>
        <v>117</v>
      </c>
      <c r="G78">
        <f>INDEX('Womens All Events'!G$4:G$171,MATCH('Womens Ranks'!$A78,'Womens All Events'!$A$4:$A$171,0))</f>
        <v>0</v>
      </c>
      <c r="H78">
        <f>INDEX('Womens All Events'!H$4:H$171,MATCH('Womens Ranks'!$A78,'Womens All Events'!$A$4:$A$171,0))</f>
        <v>0</v>
      </c>
      <c r="I78">
        <f>INDEX('Womens All Events'!I$4:I$171,MATCH('Womens Ranks'!$A78,'Womens All Events'!$A$4:$A$171,0))</f>
        <v>81</v>
      </c>
      <c r="J78">
        <f>INDEX('Womens All Events'!J$4:J$171,MATCH('Womens Ranks'!$A78,'Womens All Events'!$A$4:$A$171,0))</f>
        <v>125</v>
      </c>
      <c r="K78">
        <f>INDEX('Womens All Events'!K$4:K$171,MATCH('Womens Ranks'!$A78,'Womens All Events'!$A$4:$A$171,0))</f>
        <v>126</v>
      </c>
      <c r="L78">
        <f>INDEX('Womens All Events'!L$4:L$171,MATCH('Womens Ranks'!$A78,'Womens All Events'!$A$4:$A$171,0))</f>
        <v>136</v>
      </c>
    </row>
    <row r="79" spans="1:12" ht="12.75">
      <c r="A79" s="74">
        <f t="shared" si="1"/>
        <v>76</v>
      </c>
      <c r="B79" t="str">
        <f ca="1">INDEX('Womens All Events'!B$4:B$171,MATCH('Womens Ranks'!$A79,'Womens All Events'!$A$4:$A$171,0))</f>
        <v>Angely Morgan</v>
      </c>
      <c r="C79" t="str">
        <f>INDEX('Womens All Events'!C$4:C$171,MATCH('Womens Ranks'!$A79,'Womens All Events'!$A$4:$A$171,0))</f>
        <v>Ottawa University</v>
      </c>
      <c r="D79">
        <f>INDEX('Womens All Events'!D$4:D$171,MATCH('Womens Ranks'!$A79,'Womens All Events'!$A$4:$A$171,0))</f>
        <v>466</v>
      </c>
      <c r="E79">
        <f>INDEX('Womens All Events'!E$4:E$171,MATCH('Womens Ranks'!$A79,'Womens All Events'!$A$4:$A$171,0))</f>
        <v>3</v>
      </c>
      <c r="F79">
        <f>INDEX('Womens All Events'!F$4:F$171,MATCH('Womens Ranks'!$A79,'Womens All Events'!$A$4:$A$171,0))</f>
        <v>155.33333333333334</v>
      </c>
      <c r="G79">
        <f>INDEX('Womens All Events'!G$4:G$171,MATCH('Womens Ranks'!$A79,'Womens All Events'!$A$4:$A$171,0))</f>
        <v>0</v>
      </c>
      <c r="H79">
        <f>INDEX('Womens All Events'!H$4:H$171,MATCH('Womens Ranks'!$A79,'Womens All Events'!$A$4:$A$171,0))</f>
        <v>0</v>
      </c>
      <c r="I79">
        <f>INDEX('Womens All Events'!I$4:I$171,MATCH('Womens Ranks'!$A79,'Womens All Events'!$A$4:$A$171,0))</f>
        <v>156</v>
      </c>
      <c r="J79">
        <f>INDEX('Womens All Events'!J$4:J$171,MATCH('Womens Ranks'!$A79,'Womens All Events'!$A$4:$A$171,0))</f>
        <v>0</v>
      </c>
      <c r="K79">
        <f>INDEX('Womens All Events'!K$4:K$171,MATCH('Womens Ranks'!$A79,'Womens All Events'!$A$4:$A$171,0))</f>
        <v>169</v>
      </c>
      <c r="L79">
        <f>INDEX('Womens All Events'!L$4:L$171,MATCH('Womens Ranks'!$A79,'Womens All Events'!$A$4:$A$171,0))</f>
        <v>141</v>
      </c>
    </row>
    <row r="80" spans="1:12" ht="12.75">
      <c r="A80" s="74">
        <f t="shared" si="1"/>
        <v>77</v>
      </c>
      <c r="B80" t="str">
        <f ca="1">INDEX('Womens All Events'!B$4:B$171,MATCH('Womens Ranks'!$A80,'Womens All Events'!$A$4:$A$171,0))</f>
        <v>Cassandra Huiras</v>
      </c>
      <c r="C80" t="str">
        <f>INDEX('Womens All Events'!C$4:C$171,MATCH('Womens Ranks'!$A80,'Womens All Events'!$A$4:$A$171,0))</f>
        <v>Morningside College</v>
      </c>
      <c r="D80">
        <f>INDEX('Womens All Events'!D$4:D$171,MATCH('Womens Ranks'!$A80,'Womens All Events'!$A$4:$A$171,0))</f>
        <v>462</v>
      </c>
      <c r="E80">
        <f>INDEX('Womens All Events'!E$4:E$171,MATCH('Womens Ranks'!$A80,'Womens All Events'!$A$4:$A$171,0))</f>
        <v>3</v>
      </c>
      <c r="F80">
        <f>INDEX('Womens All Events'!F$4:F$171,MATCH('Womens Ranks'!$A80,'Womens All Events'!$A$4:$A$171,0))</f>
        <v>154</v>
      </c>
      <c r="G80">
        <f>INDEX('Womens All Events'!G$4:G$171,MATCH('Womens Ranks'!$A80,'Womens All Events'!$A$4:$A$171,0))</f>
        <v>0</v>
      </c>
      <c r="H80">
        <f>INDEX('Womens All Events'!H$4:H$171,MATCH('Womens Ranks'!$A80,'Womens All Events'!$A$4:$A$171,0))</f>
        <v>172</v>
      </c>
      <c r="I80">
        <f>INDEX('Womens All Events'!I$4:I$171,MATCH('Womens Ranks'!$A80,'Womens All Events'!$A$4:$A$171,0))</f>
        <v>155</v>
      </c>
      <c r="J80">
        <f>INDEX('Womens All Events'!J$4:J$171,MATCH('Womens Ranks'!$A80,'Womens All Events'!$A$4:$A$171,0))</f>
        <v>135</v>
      </c>
      <c r="K80">
        <f>INDEX('Womens All Events'!K$4:K$171,MATCH('Womens Ranks'!$A80,'Womens All Events'!$A$4:$A$171,0))</f>
        <v>0</v>
      </c>
      <c r="L80">
        <f>INDEX('Womens All Events'!L$4:L$171,MATCH('Womens Ranks'!$A80,'Womens All Events'!$A$4:$A$171,0))</f>
        <v>0</v>
      </c>
    </row>
    <row r="81" spans="1:12" ht="12.75">
      <c r="A81" s="74">
        <f t="shared" si="1"/>
        <v>78</v>
      </c>
      <c r="B81" t="str">
        <f ca="1">INDEX('Womens All Events'!B$4:B$171,MATCH('Womens Ranks'!$A81,'Womens All Events'!$A$4:$A$171,0))</f>
        <v>Hannah Middough</v>
      </c>
      <c r="C81" t="str">
        <f>INDEX('Womens All Events'!C$4:C$171,MATCH('Womens Ranks'!$A81,'Womens All Events'!$A$4:$A$171,0))</f>
        <v>Ottawa University</v>
      </c>
      <c r="D81">
        <f>INDEX('Womens All Events'!D$4:D$171,MATCH('Womens Ranks'!$A81,'Womens All Events'!$A$4:$A$171,0))</f>
        <v>425</v>
      </c>
      <c r="E81">
        <f>INDEX('Womens All Events'!E$4:E$171,MATCH('Womens Ranks'!$A81,'Womens All Events'!$A$4:$A$171,0))</f>
        <v>3</v>
      </c>
      <c r="F81">
        <f>INDEX('Womens All Events'!F$4:F$171,MATCH('Womens Ranks'!$A81,'Womens All Events'!$A$4:$A$171,0))</f>
        <v>141.66666666666666</v>
      </c>
      <c r="G81">
        <f>INDEX('Womens All Events'!G$4:G$171,MATCH('Womens Ranks'!$A81,'Womens All Events'!$A$4:$A$171,0))</f>
        <v>168</v>
      </c>
      <c r="H81">
        <f>INDEX('Womens All Events'!H$4:H$171,MATCH('Womens Ranks'!$A81,'Womens All Events'!$A$4:$A$171,0))</f>
        <v>129</v>
      </c>
      <c r="I81">
        <f>INDEX('Womens All Events'!I$4:I$171,MATCH('Womens Ranks'!$A81,'Womens All Events'!$A$4:$A$171,0))</f>
        <v>0</v>
      </c>
      <c r="J81">
        <f>INDEX('Womens All Events'!J$4:J$171,MATCH('Womens Ranks'!$A81,'Womens All Events'!$A$4:$A$171,0))</f>
        <v>128</v>
      </c>
      <c r="K81">
        <f>INDEX('Womens All Events'!K$4:K$171,MATCH('Womens Ranks'!$A81,'Womens All Events'!$A$4:$A$171,0))</f>
        <v>0</v>
      </c>
      <c r="L81">
        <f>INDEX('Womens All Events'!L$4:L$171,MATCH('Womens Ranks'!$A81,'Womens All Events'!$A$4:$A$171,0))</f>
        <v>0</v>
      </c>
    </row>
    <row r="82" spans="1:12" ht="12.75">
      <c r="A82" s="74">
        <f t="shared" si="1"/>
        <v>79</v>
      </c>
      <c r="B82" t="str">
        <f ca="1">INDEX('Womens All Events'!B$4:B$171,MATCH('Womens Ranks'!$A82,'Womens All Events'!$A$4:$A$171,0))</f>
        <v>Kaitlyn Rudy</v>
      </c>
      <c r="C82" t="str">
        <f>INDEX('Womens All Events'!C$4:C$171,MATCH('Womens Ranks'!$A82,'Womens All Events'!$A$4:$A$171,0))</f>
        <v>Wichita State University</v>
      </c>
      <c r="D82">
        <f>INDEX('Womens All Events'!D$4:D$171,MATCH('Womens Ranks'!$A82,'Womens All Events'!$A$4:$A$171,0))</f>
        <v>411</v>
      </c>
      <c r="E82">
        <f>INDEX('Womens All Events'!E$4:E$171,MATCH('Womens Ranks'!$A82,'Womens All Events'!$A$4:$A$171,0))</f>
        <v>2</v>
      </c>
      <c r="F82">
        <f>INDEX('Womens All Events'!F$4:F$171,MATCH('Womens Ranks'!$A82,'Womens All Events'!$A$4:$A$171,0))</f>
        <v>205.5</v>
      </c>
      <c r="G82">
        <f>INDEX('Womens All Events'!G$4:G$171,MATCH('Womens Ranks'!$A82,'Womens All Events'!$A$4:$A$171,0))</f>
        <v>236</v>
      </c>
      <c r="H82">
        <f>INDEX('Womens All Events'!H$4:H$171,MATCH('Womens Ranks'!$A82,'Womens All Events'!$A$4:$A$171,0))</f>
        <v>175</v>
      </c>
      <c r="I82">
        <f>INDEX('Womens All Events'!I$4:I$171,MATCH('Womens Ranks'!$A82,'Womens All Events'!$A$4:$A$171,0))</f>
        <v>0</v>
      </c>
      <c r="J82">
        <f>INDEX('Womens All Events'!J$4:J$171,MATCH('Womens Ranks'!$A82,'Womens All Events'!$A$4:$A$171,0))</f>
        <v>0</v>
      </c>
      <c r="K82">
        <f>INDEX('Womens All Events'!K$4:K$171,MATCH('Womens Ranks'!$A82,'Womens All Events'!$A$4:$A$171,0))</f>
        <v>0</v>
      </c>
      <c r="L82">
        <f>INDEX('Womens All Events'!L$4:L$171,MATCH('Womens Ranks'!$A82,'Womens All Events'!$A$4:$A$171,0))</f>
        <v>0</v>
      </c>
    </row>
    <row r="83" spans="1:12" ht="12.75">
      <c r="A83" s="74">
        <f t="shared" si="1"/>
        <v>80</v>
      </c>
      <c r="B83" t="str">
        <f ca="1">INDEX('Womens All Events'!B$4:B$171,MATCH('Womens Ranks'!$A83,'Womens All Events'!$A$4:$A$171,0))</f>
        <v>Courtney Rogers</v>
      </c>
      <c r="C83" t="str">
        <f>INDEX('Womens All Events'!C$4:C$171,MATCH('Womens Ranks'!$A83,'Womens All Events'!$A$4:$A$171,0))</f>
        <v>Baker University</v>
      </c>
      <c r="D83">
        <f>INDEX('Womens All Events'!D$4:D$171,MATCH('Womens Ranks'!$A83,'Womens All Events'!$A$4:$A$171,0))</f>
        <v>408</v>
      </c>
      <c r="E83">
        <f>INDEX('Womens All Events'!E$4:E$171,MATCH('Womens Ranks'!$A83,'Womens All Events'!$A$4:$A$171,0))</f>
        <v>3</v>
      </c>
      <c r="F83">
        <f>INDEX('Womens All Events'!F$4:F$171,MATCH('Womens Ranks'!$A83,'Womens All Events'!$A$4:$A$171,0))</f>
        <v>136</v>
      </c>
      <c r="G83">
        <f>INDEX('Womens All Events'!G$4:G$171,MATCH('Womens Ranks'!$A83,'Womens All Events'!$A$4:$A$171,0))</f>
        <v>0</v>
      </c>
      <c r="H83">
        <f>INDEX('Womens All Events'!H$4:H$171,MATCH('Womens Ranks'!$A83,'Womens All Events'!$A$4:$A$171,0))</f>
        <v>111</v>
      </c>
      <c r="I83">
        <f>INDEX('Womens All Events'!I$4:I$171,MATCH('Womens Ranks'!$A83,'Womens All Events'!$A$4:$A$171,0))</f>
        <v>0</v>
      </c>
      <c r="J83">
        <f>INDEX('Womens All Events'!J$4:J$171,MATCH('Womens Ranks'!$A83,'Womens All Events'!$A$4:$A$171,0))</f>
        <v>0</v>
      </c>
      <c r="K83">
        <f>INDEX('Womens All Events'!K$4:K$171,MATCH('Womens Ranks'!$A83,'Womens All Events'!$A$4:$A$171,0))</f>
        <v>143</v>
      </c>
      <c r="L83">
        <f>INDEX('Womens All Events'!L$4:L$171,MATCH('Womens Ranks'!$A83,'Womens All Events'!$A$4:$A$171,0))</f>
        <v>154</v>
      </c>
    </row>
    <row r="84" spans="1:12" ht="12.75">
      <c r="A84" s="74">
        <f t="shared" si="1"/>
        <v>81</v>
      </c>
      <c r="B84" t="str">
        <f ca="1">INDEX('Womens All Events'!B$4:B$171,MATCH('Womens Ranks'!$A84,'Womens All Events'!$A$4:$A$171,0))</f>
        <v>Abigail Harling</v>
      </c>
      <c r="C84" t="str">
        <f>INDEX('Womens All Events'!C$4:C$171,MATCH('Womens Ranks'!$A84,'Womens All Events'!$A$4:$A$171,0))</f>
        <v>Morningside College</v>
      </c>
      <c r="D84">
        <f>INDEX('Womens All Events'!D$4:D$171,MATCH('Womens Ranks'!$A84,'Womens All Events'!$A$4:$A$171,0))</f>
        <v>332</v>
      </c>
      <c r="E84">
        <f>INDEX('Womens All Events'!E$4:E$171,MATCH('Womens Ranks'!$A84,'Womens All Events'!$A$4:$A$171,0))</f>
        <v>2</v>
      </c>
      <c r="F84">
        <f>INDEX('Womens All Events'!F$4:F$171,MATCH('Womens Ranks'!$A84,'Womens All Events'!$A$4:$A$171,0))</f>
        <v>166</v>
      </c>
      <c r="G84">
        <f>INDEX('Womens All Events'!G$4:G$171,MATCH('Womens Ranks'!$A84,'Womens All Events'!$A$4:$A$171,0))</f>
        <v>0</v>
      </c>
      <c r="H84">
        <f>INDEX('Womens All Events'!H$4:H$171,MATCH('Womens Ranks'!$A84,'Womens All Events'!$A$4:$A$171,0))</f>
        <v>0</v>
      </c>
      <c r="I84">
        <f>INDEX('Womens All Events'!I$4:I$171,MATCH('Womens Ranks'!$A84,'Womens All Events'!$A$4:$A$171,0))</f>
        <v>0</v>
      </c>
      <c r="J84">
        <f>INDEX('Womens All Events'!J$4:J$171,MATCH('Womens Ranks'!$A84,'Womens All Events'!$A$4:$A$171,0))</f>
        <v>0</v>
      </c>
      <c r="K84">
        <f>INDEX('Womens All Events'!K$4:K$171,MATCH('Womens Ranks'!$A84,'Womens All Events'!$A$4:$A$171,0))</f>
        <v>189</v>
      </c>
      <c r="L84">
        <f>INDEX('Womens All Events'!L$4:L$171,MATCH('Womens Ranks'!$A84,'Womens All Events'!$A$4:$A$171,0))</f>
        <v>143</v>
      </c>
    </row>
    <row r="85" spans="1:12" ht="12.75">
      <c r="A85" s="74">
        <f t="shared" si="1"/>
        <v>82</v>
      </c>
      <c r="B85" t="str">
        <f ca="1">INDEX('Womens All Events'!B$4:B$171,MATCH('Womens Ranks'!$A85,'Womens All Events'!$A$4:$A$171,0))</f>
        <v>Marianna Pizzini</v>
      </c>
      <c r="C85" t="str">
        <f>INDEX('Womens All Events'!C$4:C$171,MATCH('Womens Ranks'!$A85,'Womens All Events'!$A$4:$A$171,0))</f>
        <v>Morningside College</v>
      </c>
      <c r="D85">
        <f>INDEX('Womens All Events'!D$4:D$171,MATCH('Womens Ranks'!$A85,'Womens All Events'!$A$4:$A$171,0))</f>
        <v>327</v>
      </c>
      <c r="E85">
        <f>INDEX('Womens All Events'!E$4:E$171,MATCH('Womens Ranks'!$A85,'Womens All Events'!$A$4:$A$171,0))</f>
        <v>2</v>
      </c>
      <c r="F85">
        <f>INDEX('Womens All Events'!F$4:F$171,MATCH('Womens Ranks'!$A85,'Womens All Events'!$A$4:$A$171,0))</f>
        <v>163.5</v>
      </c>
      <c r="G85">
        <f>INDEX('Womens All Events'!G$4:G$171,MATCH('Womens Ranks'!$A85,'Womens All Events'!$A$4:$A$171,0))</f>
        <v>197</v>
      </c>
      <c r="H85">
        <f>INDEX('Womens All Events'!H$4:H$171,MATCH('Womens Ranks'!$A85,'Womens All Events'!$A$4:$A$171,0))</f>
        <v>130</v>
      </c>
      <c r="I85">
        <f>INDEX('Womens All Events'!I$4:I$171,MATCH('Womens Ranks'!$A85,'Womens All Events'!$A$4:$A$171,0))</f>
        <v>0</v>
      </c>
      <c r="J85">
        <f>INDEX('Womens All Events'!J$4:J$171,MATCH('Womens Ranks'!$A85,'Womens All Events'!$A$4:$A$171,0))</f>
        <v>0</v>
      </c>
      <c r="K85">
        <f>INDEX('Womens All Events'!K$4:K$171,MATCH('Womens Ranks'!$A85,'Womens All Events'!$A$4:$A$171,0))</f>
        <v>0</v>
      </c>
      <c r="L85">
        <f>INDEX('Womens All Events'!L$4:L$171,MATCH('Womens Ranks'!$A85,'Womens All Events'!$A$4:$A$171,0))</f>
        <v>0</v>
      </c>
    </row>
    <row r="86" spans="1:12" ht="12.75">
      <c r="A86" s="74">
        <f t="shared" si="1"/>
        <v>83</v>
      </c>
      <c r="B86" t="str">
        <f ca="1">INDEX('Womens All Events'!B$4:B$171,MATCH('Womens Ranks'!$A86,'Womens All Events'!$A$4:$A$171,0))</f>
        <v>Cassidy Boom</v>
      </c>
      <c r="C86" t="str">
        <f>INDEX('Womens All Events'!C$4:C$171,MATCH('Womens Ranks'!$A86,'Womens All Events'!$A$4:$A$171,0))</f>
        <v>Morningside College JV</v>
      </c>
      <c r="D86">
        <f>INDEX('Womens All Events'!D$4:D$171,MATCH('Womens Ranks'!$A86,'Womens All Events'!$A$4:$A$171,0))</f>
        <v>325</v>
      </c>
      <c r="E86">
        <f>INDEX('Womens All Events'!E$4:E$171,MATCH('Womens Ranks'!$A86,'Womens All Events'!$A$4:$A$171,0))</f>
        <v>2</v>
      </c>
      <c r="F86">
        <f>INDEX('Womens All Events'!F$4:F$171,MATCH('Womens Ranks'!$A86,'Womens All Events'!$A$4:$A$171,0))</f>
        <v>162.5</v>
      </c>
      <c r="G86">
        <f>INDEX('Womens All Events'!G$4:G$171,MATCH('Womens Ranks'!$A86,'Womens All Events'!$A$4:$A$171,0))</f>
        <v>0</v>
      </c>
      <c r="H86">
        <f>INDEX('Womens All Events'!H$4:H$171,MATCH('Womens Ranks'!$A86,'Womens All Events'!$A$4:$A$171,0))</f>
        <v>0</v>
      </c>
      <c r="I86">
        <f>INDEX('Womens All Events'!I$4:I$171,MATCH('Womens Ranks'!$A86,'Womens All Events'!$A$4:$A$171,0))</f>
        <v>0</v>
      </c>
      <c r="J86">
        <f>INDEX('Womens All Events'!J$4:J$171,MATCH('Womens Ranks'!$A86,'Womens All Events'!$A$4:$A$171,0))</f>
        <v>0</v>
      </c>
      <c r="K86">
        <f>INDEX('Womens All Events'!K$4:K$171,MATCH('Womens Ranks'!$A86,'Womens All Events'!$A$4:$A$171,0))</f>
        <v>158</v>
      </c>
      <c r="L86">
        <f>INDEX('Womens All Events'!L$4:L$171,MATCH('Womens Ranks'!$A86,'Womens All Events'!$A$4:$A$171,0))</f>
        <v>167</v>
      </c>
    </row>
    <row r="87" spans="1:12" ht="12.75">
      <c r="A87" s="74">
        <f t="shared" si="1"/>
        <v>84</v>
      </c>
      <c r="B87" t="str">
        <f ca="1">INDEX('Womens All Events'!B$4:B$171,MATCH('Womens Ranks'!$A87,'Womens All Events'!$A$4:$A$171,0))</f>
        <v>Sabrina Keiper</v>
      </c>
      <c r="C87" t="str">
        <f>INDEX('Womens All Events'!C$4:C$171,MATCH('Womens Ranks'!$A87,'Womens All Events'!$A$4:$A$171,0))</f>
        <v>Iowa State University</v>
      </c>
      <c r="D87">
        <f>INDEX('Womens All Events'!D$4:D$171,MATCH('Womens Ranks'!$A87,'Womens All Events'!$A$4:$A$171,0))</f>
        <v>303</v>
      </c>
      <c r="E87">
        <f>INDEX('Womens All Events'!E$4:E$171,MATCH('Womens Ranks'!$A87,'Womens All Events'!$A$4:$A$171,0))</f>
        <v>2</v>
      </c>
      <c r="F87">
        <f>INDEX('Womens All Events'!F$4:F$171,MATCH('Womens Ranks'!$A87,'Womens All Events'!$A$4:$A$171,0))</f>
        <v>151.5</v>
      </c>
      <c r="G87">
        <f>INDEX('Womens All Events'!G$4:G$171,MATCH('Womens Ranks'!$A87,'Womens All Events'!$A$4:$A$171,0))</f>
        <v>0</v>
      </c>
      <c r="H87">
        <f>INDEX('Womens All Events'!H$4:H$171,MATCH('Womens Ranks'!$A87,'Womens All Events'!$A$4:$A$171,0))</f>
        <v>0</v>
      </c>
      <c r="I87">
        <f>INDEX('Womens All Events'!I$4:I$171,MATCH('Womens Ranks'!$A87,'Womens All Events'!$A$4:$A$171,0))</f>
        <v>138</v>
      </c>
      <c r="J87">
        <f>INDEX('Womens All Events'!J$4:J$171,MATCH('Womens Ranks'!$A87,'Womens All Events'!$A$4:$A$171,0))</f>
        <v>165</v>
      </c>
      <c r="K87">
        <f>INDEX('Womens All Events'!K$4:K$171,MATCH('Womens Ranks'!$A87,'Womens All Events'!$A$4:$A$171,0))</f>
        <v>0</v>
      </c>
      <c r="L87">
        <f>INDEX('Womens All Events'!L$4:L$171,MATCH('Womens Ranks'!$A87,'Womens All Events'!$A$4:$A$171,0))</f>
        <v>0</v>
      </c>
    </row>
    <row r="88" spans="1:12" ht="12.75">
      <c r="A88" s="74">
        <f t="shared" si="1"/>
        <v>85</v>
      </c>
      <c r="B88" t="str">
        <f ca="1">INDEX('Womens All Events'!B$4:B$171,MATCH('Womens Ranks'!$A88,'Womens All Events'!$A$4:$A$171,0))</f>
        <v>Katelyn Green</v>
      </c>
      <c r="C88" t="str">
        <f>INDEX('Womens All Events'!C$4:C$171,MATCH('Womens Ranks'!$A88,'Womens All Events'!$A$4:$A$171,0))</f>
        <v>College of Saint Mary</v>
      </c>
      <c r="D88">
        <f>INDEX('Womens All Events'!D$4:D$171,MATCH('Womens Ranks'!$A88,'Womens All Events'!$A$4:$A$171,0))</f>
        <v>222</v>
      </c>
      <c r="E88">
        <f>INDEX('Womens All Events'!E$4:E$171,MATCH('Womens Ranks'!$A88,'Womens All Events'!$A$4:$A$171,0))</f>
        <v>2</v>
      </c>
      <c r="F88">
        <f>INDEX('Womens All Events'!F$4:F$171,MATCH('Womens Ranks'!$A88,'Womens All Events'!$A$4:$A$171,0))</f>
        <v>111</v>
      </c>
      <c r="G88">
        <f>INDEX('Womens All Events'!G$4:G$171,MATCH('Womens Ranks'!$A88,'Womens All Events'!$A$4:$A$171,0))</f>
        <v>116</v>
      </c>
      <c r="H88">
        <f>INDEX('Womens All Events'!H$4:H$171,MATCH('Womens Ranks'!$A88,'Womens All Events'!$A$4:$A$171,0))</f>
        <v>106</v>
      </c>
      <c r="I88">
        <f>INDEX('Womens All Events'!I$4:I$171,MATCH('Womens Ranks'!$A88,'Womens All Events'!$A$4:$A$171,0))</f>
        <v>0</v>
      </c>
      <c r="J88">
        <f>INDEX('Womens All Events'!J$4:J$171,MATCH('Womens Ranks'!$A88,'Womens All Events'!$A$4:$A$171,0))</f>
        <v>0</v>
      </c>
      <c r="K88">
        <f>INDEX('Womens All Events'!K$4:K$171,MATCH('Womens Ranks'!$A88,'Womens All Events'!$A$4:$A$171,0))</f>
        <v>0</v>
      </c>
      <c r="L88">
        <f>INDEX('Womens All Events'!L$4:L$171,MATCH('Womens Ranks'!$A88,'Womens All Events'!$A$4:$A$171,0))</f>
        <v>0</v>
      </c>
    </row>
    <row r="89" spans="1:12" ht="12.75">
      <c r="A89" s="74">
        <f t="shared" si="1"/>
        <v>86</v>
      </c>
      <c r="B89" t="str">
        <f ca="1">INDEX('Womens All Events'!B$4:B$171,MATCH('Womens Ranks'!$A89,'Womens All Events'!$A$4:$A$171,0))</f>
        <v>Elexis Sledge</v>
      </c>
      <c r="C89" t="str">
        <f>INDEX('Womens All Events'!C$4:C$171,MATCH('Womens Ranks'!$A89,'Womens All Events'!$A$4:$A$171,0))</f>
        <v>West Texas AM</v>
      </c>
      <c r="D89">
        <f>INDEX('Womens All Events'!D$4:D$171,MATCH('Womens Ranks'!$A89,'Womens All Events'!$A$4:$A$171,0))</f>
        <v>142</v>
      </c>
      <c r="E89">
        <f>INDEX('Womens All Events'!E$4:E$171,MATCH('Womens Ranks'!$A89,'Womens All Events'!$A$4:$A$171,0))</f>
        <v>1</v>
      </c>
      <c r="F89">
        <f>INDEX('Womens All Events'!F$4:F$171,MATCH('Womens Ranks'!$A89,'Womens All Events'!$A$4:$A$171,0))</f>
        <v>142</v>
      </c>
      <c r="G89">
        <f>INDEX('Womens All Events'!G$4:G$171,MATCH('Womens Ranks'!$A89,'Womens All Events'!$A$4:$A$171,0))</f>
        <v>142</v>
      </c>
      <c r="H89">
        <f>INDEX('Womens All Events'!H$4:H$171,MATCH('Womens Ranks'!$A89,'Womens All Events'!$A$4:$A$171,0))</f>
        <v>0</v>
      </c>
      <c r="I89">
        <f>INDEX('Womens All Events'!I$4:I$171,MATCH('Womens Ranks'!$A89,'Womens All Events'!$A$4:$A$171,0))</f>
        <v>0</v>
      </c>
      <c r="J89">
        <f>INDEX('Womens All Events'!J$4:J$171,MATCH('Womens Ranks'!$A89,'Womens All Events'!$A$4:$A$171,0))</f>
        <v>0</v>
      </c>
      <c r="K89">
        <f>INDEX('Womens All Events'!K$4:K$171,MATCH('Womens Ranks'!$A89,'Womens All Events'!$A$4:$A$171,0))</f>
        <v>0</v>
      </c>
      <c r="L89">
        <f>INDEX('Womens All Events'!L$4:L$171,MATCH('Womens Ranks'!$A89,'Womens All Events'!$A$4:$A$171,0))</f>
        <v>0</v>
      </c>
    </row>
    <row r="90" spans="1:12" ht="12.75">
      <c r="A90" s="74">
        <f t="shared" si="1"/>
        <v>87</v>
      </c>
      <c r="B90" t="str">
        <f ca="1">INDEX('Womens All Events'!B$4:B$171,MATCH('Womens Ranks'!$A90,'Womens All Events'!$A$4:$A$171,0))</f>
        <v>Kaitlyn Pearson</v>
      </c>
      <c r="C90" t="str">
        <f>INDEX('Womens All Events'!C$4:C$171,MATCH('Womens Ranks'!$A90,'Womens All Events'!$A$4:$A$171,0))</f>
        <v>Morningside College</v>
      </c>
      <c r="D90">
        <f>INDEX('Womens All Events'!D$4:D$171,MATCH('Womens Ranks'!$A90,'Womens All Events'!$A$4:$A$171,0))</f>
        <v>122</v>
      </c>
      <c r="E90">
        <f>INDEX('Womens All Events'!E$4:E$171,MATCH('Womens Ranks'!$A90,'Womens All Events'!$A$4:$A$171,0))</f>
        <v>1</v>
      </c>
      <c r="F90">
        <f>INDEX('Womens All Events'!F$4:F$171,MATCH('Womens Ranks'!$A90,'Womens All Events'!$A$4:$A$171,0))</f>
        <v>122</v>
      </c>
      <c r="G90">
        <f>INDEX('Womens All Events'!G$4:G$171,MATCH('Womens Ranks'!$A90,'Womens All Events'!$A$4:$A$171,0))</f>
        <v>122</v>
      </c>
      <c r="H90">
        <f>INDEX('Womens All Events'!H$4:H$171,MATCH('Womens Ranks'!$A90,'Womens All Events'!$A$4:$A$171,0))</f>
        <v>0</v>
      </c>
      <c r="I90">
        <f>INDEX('Womens All Events'!I$4:I$171,MATCH('Womens Ranks'!$A90,'Womens All Events'!$A$4:$A$171,0))</f>
        <v>0</v>
      </c>
      <c r="J90">
        <f>INDEX('Womens All Events'!J$4:J$171,MATCH('Womens Ranks'!$A90,'Womens All Events'!$A$4:$A$171,0))</f>
        <v>0</v>
      </c>
      <c r="K90">
        <f>INDEX('Womens All Events'!K$4:K$171,MATCH('Womens Ranks'!$A90,'Womens All Events'!$A$4:$A$171,0))</f>
        <v>0</v>
      </c>
      <c r="L90">
        <f>INDEX('Womens All Events'!L$4:L$171,MATCH('Womens Ranks'!$A90,'Womens All Events'!$A$4:$A$171,0))</f>
        <v>0</v>
      </c>
    </row>
    <row r="91" spans="1:12" ht="12.75">
      <c r="A91" s="74">
        <f t="shared" si="1"/>
        <v>88</v>
      </c>
      <c r="B91" t="str">
        <f ca="1">INDEX('Womens All Events'!B$4:B$171,MATCH('Womens Ranks'!$A91,'Womens All Events'!$A$4:$A$171,0))</f>
        <v>Shayla Wade</v>
      </c>
      <c r="C91" t="str">
        <f>INDEX('Womens All Events'!C$4:C$171,MATCH('Womens Ranks'!$A91,'Womens All Events'!$A$4:$A$171,0))</f>
        <v>Central Oklahoma</v>
      </c>
      <c r="D91">
        <f>INDEX('Womens All Events'!D$4:D$171,MATCH('Womens Ranks'!$A91,'Womens All Events'!$A$4:$A$171,0))</f>
        <v>0</v>
      </c>
      <c r="E91">
        <f>INDEX('Womens All Events'!E$4:E$171,MATCH('Womens Ranks'!$A91,'Womens All Events'!$A$4:$A$171,0))</f>
        <v>0</v>
      </c>
      <c r="F91" t="e">
        <f>INDEX('Womens All Events'!F$4:F$171,MATCH('Womens Ranks'!$A91,'Womens All Events'!$A$4:$A$171,0))</f>
        <v>#DIV/0!</v>
      </c>
      <c r="G91">
        <f>INDEX('Womens All Events'!G$4:G$171,MATCH('Womens Ranks'!$A91,'Womens All Events'!$A$4:$A$171,0))</f>
        <v>0</v>
      </c>
      <c r="H91">
        <f>INDEX('Womens All Events'!H$4:H$171,MATCH('Womens Ranks'!$A91,'Womens All Events'!$A$4:$A$171,0))</f>
        <v>0</v>
      </c>
      <c r="I91">
        <f>INDEX('Womens All Events'!I$4:I$171,MATCH('Womens Ranks'!$A91,'Womens All Events'!$A$4:$A$171,0))</f>
        <v>0</v>
      </c>
      <c r="J91">
        <f>INDEX('Womens All Events'!J$4:J$171,MATCH('Womens Ranks'!$A91,'Womens All Events'!$A$4:$A$171,0))</f>
        <v>0</v>
      </c>
      <c r="K91">
        <f>INDEX('Womens All Events'!K$4:K$171,MATCH('Womens Ranks'!$A91,'Womens All Events'!$A$4:$A$171,0))</f>
        <v>0</v>
      </c>
      <c r="L91">
        <f>INDEX('Womens All Events'!L$4:L$171,MATCH('Womens Ranks'!$A91,'Womens All Events'!$A$4:$A$171,0))</f>
        <v>0</v>
      </c>
    </row>
    <row r="92" spans="1:12" ht="12.75">
      <c r="A92" s="74">
        <f t="shared" si="1"/>
        <v>89</v>
      </c>
      <c r="B92" t="str">
        <f ca="1">INDEX('Womens All Events'!B$4:B$171,MATCH('Womens Ranks'!$A92,'Womens All Events'!$A$4:$A$171,0))</f>
        <v>Morgan Pruitt</v>
      </c>
      <c r="C92" t="str">
        <f>INDEX('Womens All Events'!C$4:C$171,MATCH('Womens Ranks'!$A92,'Womens All Events'!$A$4:$A$171,0))</f>
        <v>Central Oklahoma</v>
      </c>
      <c r="D92">
        <f>INDEX('Womens All Events'!D$4:D$171,MATCH('Womens Ranks'!$A92,'Womens All Events'!$A$4:$A$171,0))</f>
        <v>0</v>
      </c>
      <c r="E92">
        <f>INDEX('Womens All Events'!E$4:E$171,MATCH('Womens Ranks'!$A92,'Womens All Events'!$A$4:$A$171,0))</f>
        <v>0</v>
      </c>
      <c r="F92" t="e">
        <f>INDEX('Womens All Events'!F$4:F$171,MATCH('Womens Ranks'!$A92,'Womens All Events'!$A$4:$A$171,0))</f>
        <v>#DIV/0!</v>
      </c>
      <c r="G92">
        <f>INDEX('Womens All Events'!G$4:G$171,MATCH('Womens Ranks'!$A92,'Womens All Events'!$A$4:$A$171,0))</f>
        <v>0</v>
      </c>
      <c r="H92">
        <f>INDEX('Womens All Events'!H$4:H$171,MATCH('Womens Ranks'!$A92,'Womens All Events'!$A$4:$A$171,0))</f>
        <v>0</v>
      </c>
      <c r="I92">
        <f>INDEX('Womens All Events'!I$4:I$171,MATCH('Womens Ranks'!$A92,'Womens All Events'!$A$4:$A$171,0))</f>
        <v>0</v>
      </c>
      <c r="J92">
        <f>INDEX('Womens All Events'!J$4:J$171,MATCH('Womens Ranks'!$A92,'Womens All Events'!$A$4:$A$171,0))</f>
        <v>0</v>
      </c>
      <c r="K92">
        <f>INDEX('Womens All Events'!K$4:K$171,MATCH('Womens Ranks'!$A92,'Womens All Events'!$A$4:$A$171,0))</f>
        <v>0</v>
      </c>
      <c r="L92">
        <f>INDEX('Womens All Events'!L$4:L$171,MATCH('Womens Ranks'!$A92,'Womens All Events'!$A$4:$A$171,0))</f>
        <v>0</v>
      </c>
    </row>
    <row r="93" spans="1:12" ht="12.75">
      <c r="A93" s="74">
        <f t="shared" si="1"/>
        <v>90</v>
      </c>
      <c r="B93" t="str">
        <f ca="1">INDEX('Womens All Events'!B$4:B$171,MATCH('Womens Ranks'!$A93,'Womens All Events'!$A$4:$A$171,0))</f>
        <v xml:space="preserve"> </v>
      </c>
      <c r="C93" t="str">
        <f>INDEX('Womens All Events'!C$4:C$171,MATCH('Womens Ranks'!$A93,'Womens All Events'!$A$4:$A$171,0))</f>
        <v>Central Oklahoma</v>
      </c>
      <c r="D93">
        <f>INDEX('Womens All Events'!D$4:D$171,MATCH('Womens Ranks'!$A93,'Womens All Events'!$A$4:$A$171,0))</f>
        <v>0</v>
      </c>
      <c r="E93">
        <f>INDEX('Womens All Events'!E$4:E$171,MATCH('Womens Ranks'!$A93,'Womens All Events'!$A$4:$A$171,0))</f>
        <v>0</v>
      </c>
      <c r="F93" t="e">
        <f>INDEX('Womens All Events'!F$4:F$171,MATCH('Womens Ranks'!$A93,'Womens All Events'!$A$4:$A$171,0))</f>
        <v>#DIV/0!</v>
      </c>
      <c r="G93">
        <f>INDEX('Womens All Events'!G$4:G$171,MATCH('Womens Ranks'!$A93,'Womens All Events'!$A$4:$A$171,0))</f>
        <v>0</v>
      </c>
      <c r="H93">
        <f>INDEX('Womens All Events'!H$4:H$171,MATCH('Womens Ranks'!$A93,'Womens All Events'!$A$4:$A$171,0))</f>
        <v>0</v>
      </c>
      <c r="I93">
        <f>INDEX('Womens All Events'!I$4:I$171,MATCH('Womens Ranks'!$A93,'Womens All Events'!$A$4:$A$171,0))</f>
        <v>0</v>
      </c>
      <c r="J93">
        <f>INDEX('Womens All Events'!J$4:J$171,MATCH('Womens Ranks'!$A93,'Womens All Events'!$A$4:$A$171,0))</f>
        <v>0</v>
      </c>
      <c r="K93">
        <f>INDEX('Womens All Events'!K$4:K$171,MATCH('Womens Ranks'!$A93,'Womens All Events'!$A$4:$A$171,0))</f>
        <v>0</v>
      </c>
      <c r="L93">
        <f>INDEX('Womens All Events'!L$4:L$171,MATCH('Womens Ranks'!$A93,'Womens All Events'!$A$4:$A$171,0))</f>
        <v>0</v>
      </c>
    </row>
    <row r="94" spans="1:12" ht="12.75">
      <c r="A94" s="74">
        <f t="shared" si="1"/>
        <v>91</v>
      </c>
      <c r="B94" t="str">
        <f ca="1">INDEX('Womens All Events'!B$4:B$171,MATCH('Womens Ranks'!$A94,'Womens All Events'!$A$4:$A$171,0))</f>
        <v xml:space="preserve"> </v>
      </c>
      <c r="C94" t="str">
        <f>INDEX('Womens All Events'!C$4:C$171,MATCH('Womens Ranks'!$A94,'Womens All Events'!$A$4:$A$171,0))</f>
        <v>Culver-Stockton College</v>
      </c>
      <c r="D94">
        <f>INDEX('Womens All Events'!D$4:D$171,MATCH('Womens Ranks'!$A94,'Womens All Events'!$A$4:$A$171,0))</f>
        <v>0</v>
      </c>
      <c r="E94">
        <f>INDEX('Womens All Events'!E$4:E$171,MATCH('Womens Ranks'!$A94,'Womens All Events'!$A$4:$A$171,0))</f>
        <v>0</v>
      </c>
      <c r="F94" t="e">
        <f>INDEX('Womens All Events'!F$4:F$171,MATCH('Womens Ranks'!$A94,'Womens All Events'!$A$4:$A$171,0))</f>
        <v>#DIV/0!</v>
      </c>
      <c r="G94">
        <f>INDEX('Womens All Events'!G$4:G$171,MATCH('Womens Ranks'!$A94,'Womens All Events'!$A$4:$A$171,0))</f>
        <v>0</v>
      </c>
      <c r="H94">
        <f>INDEX('Womens All Events'!H$4:H$171,MATCH('Womens Ranks'!$A94,'Womens All Events'!$A$4:$A$171,0))</f>
        <v>0</v>
      </c>
      <c r="I94">
        <f>INDEX('Womens All Events'!I$4:I$171,MATCH('Womens Ranks'!$A94,'Womens All Events'!$A$4:$A$171,0))</f>
        <v>0</v>
      </c>
      <c r="J94">
        <f>INDEX('Womens All Events'!J$4:J$171,MATCH('Womens Ranks'!$A94,'Womens All Events'!$A$4:$A$171,0))</f>
        <v>0</v>
      </c>
      <c r="K94">
        <f>INDEX('Womens All Events'!K$4:K$171,MATCH('Womens Ranks'!$A94,'Womens All Events'!$A$4:$A$171,0))</f>
        <v>0</v>
      </c>
      <c r="L94">
        <f>INDEX('Womens All Events'!L$4:L$171,MATCH('Womens Ranks'!$A94,'Womens All Events'!$A$4:$A$171,0))</f>
        <v>0</v>
      </c>
    </row>
    <row r="95" spans="1:12" ht="12.75">
      <c r="A95" s="74">
        <f t="shared" si="1"/>
        <v>92</v>
      </c>
      <c r="B95" t="str">
        <f ca="1">INDEX('Womens All Events'!B$4:B$171,MATCH('Womens Ranks'!$A95,'Womens All Events'!$A$4:$A$171,0))</f>
        <v xml:space="preserve"> </v>
      </c>
      <c r="C95" t="str">
        <f>INDEX('Womens All Events'!C$4:C$171,MATCH('Womens Ranks'!$A95,'Womens All Events'!$A$4:$A$171,0))</f>
        <v>Culver-Stockton College</v>
      </c>
      <c r="D95">
        <f>INDEX('Womens All Events'!D$4:D$171,MATCH('Womens Ranks'!$A95,'Womens All Events'!$A$4:$A$171,0))</f>
        <v>0</v>
      </c>
      <c r="E95">
        <f>INDEX('Womens All Events'!E$4:E$171,MATCH('Womens Ranks'!$A95,'Womens All Events'!$A$4:$A$171,0))</f>
        <v>0</v>
      </c>
      <c r="F95" t="e">
        <f>INDEX('Womens All Events'!F$4:F$171,MATCH('Womens Ranks'!$A95,'Womens All Events'!$A$4:$A$171,0))</f>
        <v>#DIV/0!</v>
      </c>
      <c r="G95">
        <f>INDEX('Womens All Events'!G$4:G$171,MATCH('Womens Ranks'!$A95,'Womens All Events'!$A$4:$A$171,0))</f>
        <v>0</v>
      </c>
      <c r="H95">
        <f>INDEX('Womens All Events'!H$4:H$171,MATCH('Womens Ranks'!$A95,'Womens All Events'!$A$4:$A$171,0))</f>
        <v>0</v>
      </c>
      <c r="I95">
        <f>INDEX('Womens All Events'!I$4:I$171,MATCH('Womens Ranks'!$A95,'Womens All Events'!$A$4:$A$171,0))</f>
        <v>0</v>
      </c>
      <c r="J95">
        <f>INDEX('Womens All Events'!J$4:J$171,MATCH('Womens Ranks'!$A95,'Womens All Events'!$A$4:$A$171,0))</f>
        <v>0</v>
      </c>
      <c r="K95">
        <f>INDEX('Womens All Events'!K$4:K$171,MATCH('Womens Ranks'!$A95,'Womens All Events'!$A$4:$A$171,0))</f>
        <v>0</v>
      </c>
      <c r="L95">
        <f>INDEX('Womens All Events'!L$4:L$171,MATCH('Womens Ranks'!$A95,'Womens All Events'!$A$4:$A$171,0))</f>
        <v>0</v>
      </c>
    </row>
    <row r="96" spans="1:12" ht="12.75">
      <c r="A96" s="74">
        <f t="shared" si="1"/>
        <v>93</v>
      </c>
      <c r="B96" t="str">
        <f ca="1">INDEX('Womens All Events'!B$4:B$171,MATCH('Womens Ranks'!$A96,'Womens All Events'!$A$4:$A$171,0))</f>
        <v xml:space="preserve"> </v>
      </c>
      <c r="C96" t="str">
        <f>INDEX('Womens All Events'!C$4:C$171,MATCH('Womens Ranks'!$A96,'Womens All Events'!$A$4:$A$171,0))</f>
        <v>Culver-Stockton College</v>
      </c>
      <c r="D96">
        <f>INDEX('Womens All Events'!D$4:D$171,MATCH('Womens Ranks'!$A96,'Womens All Events'!$A$4:$A$171,0))</f>
        <v>0</v>
      </c>
      <c r="E96">
        <f>INDEX('Womens All Events'!E$4:E$171,MATCH('Womens Ranks'!$A96,'Womens All Events'!$A$4:$A$171,0))</f>
        <v>0</v>
      </c>
      <c r="F96" t="e">
        <f>INDEX('Womens All Events'!F$4:F$171,MATCH('Womens Ranks'!$A96,'Womens All Events'!$A$4:$A$171,0))</f>
        <v>#DIV/0!</v>
      </c>
      <c r="G96">
        <f>INDEX('Womens All Events'!G$4:G$171,MATCH('Womens Ranks'!$A96,'Womens All Events'!$A$4:$A$171,0))</f>
        <v>0</v>
      </c>
      <c r="H96">
        <f>INDEX('Womens All Events'!H$4:H$171,MATCH('Womens Ranks'!$A96,'Womens All Events'!$A$4:$A$171,0))</f>
        <v>0</v>
      </c>
      <c r="I96">
        <f>INDEX('Womens All Events'!I$4:I$171,MATCH('Womens Ranks'!$A96,'Womens All Events'!$A$4:$A$171,0))</f>
        <v>0</v>
      </c>
      <c r="J96">
        <f>INDEX('Womens All Events'!J$4:J$171,MATCH('Womens Ranks'!$A96,'Womens All Events'!$A$4:$A$171,0))</f>
        <v>0</v>
      </c>
      <c r="K96">
        <f>INDEX('Womens All Events'!K$4:K$171,MATCH('Womens Ranks'!$A96,'Womens All Events'!$A$4:$A$171,0))</f>
        <v>0</v>
      </c>
      <c r="L96">
        <f>INDEX('Womens All Events'!L$4:L$171,MATCH('Womens Ranks'!$A96,'Womens All Events'!$A$4:$A$171,0))</f>
        <v>0</v>
      </c>
    </row>
    <row r="97" spans="1:12" ht="12.75">
      <c r="A97" s="74">
        <f t="shared" si="1"/>
        <v>94</v>
      </c>
      <c r="B97" t="str">
        <f ca="1">INDEX('Womens All Events'!B$4:B$171,MATCH('Womens Ranks'!$A97,'Womens All Events'!$A$4:$A$171,0))</f>
        <v xml:space="preserve"> </v>
      </c>
      <c r="C97" t="str">
        <f>INDEX('Womens All Events'!C$4:C$171,MATCH('Womens Ranks'!$A97,'Womens All Events'!$A$4:$A$171,0))</f>
        <v>Hastings College</v>
      </c>
      <c r="D97">
        <f>INDEX('Womens All Events'!D$4:D$171,MATCH('Womens Ranks'!$A97,'Womens All Events'!$A$4:$A$171,0))</f>
        <v>0</v>
      </c>
      <c r="E97">
        <f>INDEX('Womens All Events'!E$4:E$171,MATCH('Womens Ranks'!$A97,'Womens All Events'!$A$4:$A$171,0))</f>
        <v>0</v>
      </c>
      <c r="F97" t="e">
        <f>INDEX('Womens All Events'!F$4:F$171,MATCH('Womens Ranks'!$A97,'Womens All Events'!$A$4:$A$171,0))</f>
        <v>#DIV/0!</v>
      </c>
      <c r="G97">
        <f>INDEX('Womens All Events'!G$4:G$171,MATCH('Womens Ranks'!$A97,'Womens All Events'!$A$4:$A$171,0))</f>
        <v>0</v>
      </c>
      <c r="H97">
        <f>INDEX('Womens All Events'!H$4:H$171,MATCH('Womens Ranks'!$A97,'Womens All Events'!$A$4:$A$171,0))</f>
        <v>0</v>
      </c>
      <c r="I97">
        <f>INDEX('Womens All Events'!I$4:I$171,MATCH('Womens Ranks'!$A97,'Womens All Events'!$A$4:$A$171,0))</f>
        <v>0</v>
      </c>
      <c r="J97">
        <f>INDEX('Womens All Events'!J$4:J$171,MATCH('Womens Ranks'!$A97,'Womens All Events'!$A$4:$A$171,0))</f>
        <v>0</v>
      </c>
      <c r="K97">
        <f>INDEX('Womens All Events'!K$4:K$171,MATCH('Womens Ranks'!$A97,'Womens All Events'!$A$4:$A$171,0))</f>
        <v>0</v>
      </c>
      <c r="L97">
        <f>INDEX('Womens All Events'!L$4:L$171,MATCH('Womens Ranks'!$A97,'Womens All Events'!$A$4:$A$171,0))</f>
        <v>0</v>
      </c>
    </row>
    <row r="98" spans="1:12" ht="12.75">
      <c r="A98" s="74">
        <f t="shared" si="1"/>
        <v>95</v>
      </c>
      <c r="B98" t="str">
        <f ca="1">INDEX('Womens All Events'!B$4:B$171,MATCH('Womens Ranks'!$A98,'Womens All Events'!$A$4:$A$171,0))</f>
        <v xml:space="preserve"> </v>
      </c>
      <c r="C98" t="str">
        <f>INDEX('Womens All Events'!C$4:C$171,MATCH('Womens Ranks'!$A98,'Womens All Events'!$A$4:$A$171,0))</f>
        <v>Hastings College</v>
      </c>
      <c r="D98">
        <f>INDEX('Womens All Events'!D$4:D$171,MATCH('Womens Ranks'!$A98,'Womens All Events'!$A$4:$A$171,0))</f>
        <v>0</v>
      </c>
      <c r="E98">
        <f>INDEX('Womens All Events'!E$4:E$171,MATCH('Womens Ranks'!$A98,'Womens All Events'!$A$4:$A$171,0))</f>
        <v>0</v>
      </c>
      <c r="F98" t="e">
        <f>INDEX('Womens All Events'!F$4:F$171,MATCH('Womens Ranks'!$A98,'Womens All Events'!$A$4:$A$171,0))</f>
        <v>#DIV/0!</v>
      </c>
      <c r="G98">
        <f>INDEX('Womens All Events'!G$4:G$171,MATCH('Womens Ranks'!$A98,'Womens All Events'!$A$4:$A$171,0))</f>
        <v>0</v>
      </c>
      <c r="H98">
        <f>INDEX('Womens All Events'!H$4:H$171,MATCH('Womens Ranks'!$A98,'Womens All Events'!$A$4:$A$171,0))</f>
        <v>0</v>
      </c>
      <c r="I98">
        <f>INDEX('Womens All Events'!I$4:I$171,MATCH('Womens Ranks'!$A98,'Womens All Events'!$A$4:$A$171,0))</f>
        <v>0</v>
      </c>
      <c r="J98">
        <f>INDEX('Womens All Events'!J$4:J$171,MATCH('Womens Ranks'!$A98,'Womens All Events'!$A$4:$A$171,0))</f>
        <v>0</v>
      </c>
      <c r="K98">
        <f>INDEX('Womens All Events'!K$4:K$171,MATCH('Womens Ranks'!$A98,'Womens All Events'!$A$4:$A$171,0))</f>
        <v>0</v>
      </c>
      <c r="L98">
        <f>INDEX('Womens All Events'!L$4:L$171,MATCH('Womens Ranks'!$A98,'Womens All Events'!$A$4:$A$171,0))</f>
        <v>0</v>
      </c>
    </row>
    <row r="99" spans="1:12" ht="12.75">
      <c r="A99" s="74">
        <f t="shared" si="1"/>
        <v>96</v>
      </c>
      <c r="B99" t="str">
        <f ca="1">INDEX('Womens All Events'!B$4:B$171,MATCH('Womens Ranks'!$A99,'Womens All Events'!$A$4:$A$171,0))</f>
        <v xml:space="preserve"> </v>
      </c>
      <c r="C99" t="str">
        <f>INDEX('Womens All Events'!C$4:C$171,MATCH('Womens Ranks'!$A99,'Womens All Events'!$A$4:$A$171,0))</f>
        <v>Culver-Stockton College JV</v>
      </c>
      <c r="D99">
        <f>INDEX('Womens All Events'!D$4:D$171,MATCH('Womens Ranks'!$A99,'Womens All Events'!$A$4:$A$171,0))</f>
        <v>0</v>
      </c>
      <c r="E99">
        <f>INDEX('Womens All Events'!E$4:E$171,MATCH('Womens Ranks'!$A99,'Womens All Events'!$A$4:$A$171,0))</f>
        <v>0</v>
      </c>
      <c r="F99" t="e">
        <f>INDEX('Womens All Events'!F$4:F$171,MATCH('Womens Ranks'!$A99,'Womens All Events'!$A$4:$A$171,0))</f>
        <v>#DIV/0!</v>
      </c>
      <c r="G99">
        <f>INDEX('Womens All Events'!G$4:G$171,MATCH('Womens Ranks'!$A99,'Womens All Events'!$A$4:$A$171,0))</f>
        <v>0</v>
      </c>
      <c r="H99">
        <f>INDEX('Womens All Events'!H$4:H$171,MATCH('Womens Ranks'!$A99,'Womens All Events'!$A$4:$A$171,0))</f>
        <v>0</v>
      </c>
      <c r="I99">
        <f>INDEX('Womens All Events'!I$4:I$171,MATCH('Womens Ranks'!$A99,'Womens All Events'!$A$4:$A$171,0))</f>
        <v>0</v>
      </c>
      <c r="J99">
        <f>INDEX('Womens All Events'!J$4:J$171,MATCH('Womens Ranks'!$A99,'Womens All Events'!$A$4:$A$171,0))</f>
        <v>0</v>
      </c>
      <c r="K99">
        <f>INDEX('Womens All Events'!K$4:K$171,MATCH('Womens Ranks'!$A99,'Womens All Events'!$A$4:$A$171,0))</f>
        <v>0</v>
      </c>
      <c r="L99">
        <f>INDEX('Womens All Events'!L$4:L$171,MATCH('Womens Ranks'!$A99,'Womens All Events'!$A$4:$A$171,0))</f>
        <v>0</v>
      </c>
    </row>
    <row r="100" spans="1:12" ht="12.75">
      <c r="A100" s="74">
        <f t="shared" si="1"/>
        <v>97</v>
      </c>
      <c r="B100" t="str">
        <f ca="1">INDEX('Womens All Events'!B$4:B$171,MATCH('Womens Ranks'!$A100,'Womens All Events'!$A$4:$A$171,0))</f>
        <v xml:space="preserve"> </v>
      </c>
      <c r="C100" t="str">
        <f>INDEX('Womens All Events'!C$4:C$171,MATCH('Womens Ranks'!$A100,'Womens All Events'!$A$4:$A$171,0))</f>
        <v>Culver-Stockton College JV</v>
      </c>
      <c r="D100">
        <f>INDEX('Womens All Events'!D$4:D$171,MATCH('Womens Ranks'!$A100,'Womens All Events'!$A$4:$A$171,0))</f>
        <v>0</v>
      </c>
      <c r="E100">
        <f>INDEX('Womens All Events'!E$4:E$171,MATCH('Womens Ranks'!$A100,'Womens All Events'!$A$4:$A$171,0))</f>
        <v>0</v>
      </c>
      <c r="F100" t="e">
        <f>INDEX('Womens All Events'!F$4:F$171,MATCH('Womens Ranks'!$A100,'Womens All Events'!$A$4:$A$171,0))</f>
        <v>#DIV/0!</v>
      </c>
      <c r="G100">
        <f>INDEX('Womens All Events'!G$4:G$171,MATCH('Womens Ranks'!$A100,'Womens All Events'!$A$4:$A$171,0))</f>
        <v>0</v>
      </c>
      <c r="H100">
        <f>INDEX('Womens All Events'!H$4:H$171,MATCH('Womens Ranks'!$A100,'Womens All Events'!$A$4:$A$171,0))</f>
        <v>0</v>
      </c>
      <c r="I100">
        <f>INDEX('Womens All Events'!I$4:I$171,MATCH('Womens Ranks'!$A100,'Womens All Events'!$A$4:$A$171,0))</f>
        <v>0</v>
      </c>
      <c r="J100">
        <f>INDEX('Womens All Events'!J$4:J$171,MATCH('Womens Ranks'!$A100,'Womens All Events'!$A$4:$A$171,0))</f>
        <v>0</v>
      </c>
      <c r="K100">
        <f>INDEX('Womens All Events'!K$4:K$171,MATCH('Womens Ranks'!$A100,'Womens All Events'!$A$4:$A$171,0))</f>
        <v>0</v>
      </c>
      <c r="L100">
        <f>INDEX('Womens All Events'!L$4:L$171,MATCH('Womens Ranks'!$A100,'Womens All Events'!$A$4:$A$171,0))</f>
        <v>0</v>
      </c>
    </row>
    <row r="101" spans="1:12" ht="12.75">
      <c r="A101" s="74">
        <f t="shared" si="1"/>
        <v>98</v>
      </c>
      <c r="B101" t="str">
        <f ca="1">INDEX('Womens All Events'!B$4:B$171,MATCH('Womens Ranks'!$A101,'Womens All Events'!$A$4:$A$171,0))</f>
        <v xml:space="preserve"> </v>
      </c>
      <c r="C101" t="str">
        <f>INDEX('Womens All Events'!C$4:C$171,MATCH('Womens Ranks'!$A101,'Womens All Events'!$A$4:$A$171,0))</f>
        <v>Culver-Stockton College JV</v>
      </c>
      <c r="D101">
        <f>INDEX('Womens All Events'!D$4:D$171,MATCH('Womens Ranks'!$A101,'Womens All Events'!$A$4:$A$171,0))</f>
        <v>0</v>
      </c>
      <c r="E101">
        <f>INDEX('Womens All Events'!E$4:E$171,MATCH('Womens Ranks'!$A101,'Womens All Events'!$A$4:$A$171,0))</f>
        <v>0</v>
      </c>
      <c r="F101" t="e">
        <f>INDEX('Womens All Events'!F$4:F$171,MATCH('Womens Ranks'!$A101,'Womens All Events'!$A$4:$A$171,0))</f>
        <v>#DIV/0!</v>
      </c>
      <c r="G101">
        <f>INDEX('Womens All Events'!G$4:G$171,MATCH('Womens Ranks'!$A101,'Womens All Events'!$A$4:$A$171,0))</f>
        <v>0</v>
      </c>
      <c r="H101">
        <f>INDEX('Womens All Events'!H$4:H$171,MATCH('Womens Ranks'!$A101,'Womens All Events'!$A$4:$A$171,0))</f>
        <v>0</v>
      </c>
      <c r="I101">
        <f>INDEX('Womens All Events'!I$4:I$171,MATCH('Womens Ranks'!$A101,'Womens All Events'!$A$4:$A$171,0))</f>
        <v>0</v>
      </c>
      <c r="J101">
        <f>INDEX('Womens All Events'!J$4:J$171,MATCH('Womens Ranks'!$A101,'Womens All Events'!$A$4:$A$171,0))</f>
        <v>0</v>
      </c>
      <c r="K101">
        <f>INDEX('Womens All Events'!K$4:K$171,MATCH('Womens Ranks'!$A101,'Womens All Events'!$A$4:$A$171,0))</f>
        <v>0</v>
      </c>
      <c r="L101">
        <f>INDEX('Womens All Events'!L$4:L$171,MATCH('Womens Ranks'!$A101,'Womens All Events'!$A$4:$A$171,0))</f>
        <v>0</v>
      </c>
    </row>
    <row r="102" spans="1:12" ht="12.75">
      <c r="A102" s="74">
        <f t="shared" si="1"/>
        <v>99</v>
      </c>
      <c r="B102" t="str">
        <f ca="1">INDEX('Womens All Events'!B$4:B$171,MATCH('Womens Ranks'!$A102,'Womens All Events'!$A$4:$A$171,0))</f>
        <v xml:space="preserve"> </v>
      </c>
      <c r="C102" t="str">
        <f>INDEX('Womens All Events'!C$4:C$171,MATCH('Womens Ranks'!$A102,'Womens All Events'!$A$4:$A$171,0))</f>
        <v>Hastings College JV</v>
      </c>
      <c r="D102">
        <f>INDEX('Womens All Events'!D$4:D$171,MATCH('Womens Ranks'!$A102,'Womens All Events'!$A$4:$A$171,0))</f>
        <v>0</v>
      </c>
      <c r="E102">
        <f>INDEX('Womens All Events'!E$4:E$171,MATCH('Womens Ranks'!$A102,'Womens All Events'!$A$4:$A$171,0))</f>
        <v>0</v>
      </c>
      <c r="F102" t="e">
        <f>INDEX('Womens All Events'!F$4:F$171,MATCH('Womens Ranks'!$A102,'Womens All Events'!$A$4:$A$171,0))</f>
        <v>#DIV/0!</v>
      </c>
      <c r="G102">
        <f>INDEX('Womens All Events'!G$4:G$171,MATCH('Womens Ranks'!$A102,'Womens All Events'!$A$4:$A$171,0))</f>
        <v>0</v>
      </c>
      <c r="H102">
        <f>INDEX('Womens All Events'!H$4:H$171,MATCH('Womens Ranks'!$A102,'Womens All Events'!$A$4:$A$171,0))</f>
        <v>0</v>
      </c>
      <c r="I102">
        <f>INDEX('Womens All Events'!I$4:I$171,MATCH('Womens Ranks'!$A102,'Womens All Events'!$A$4:$A$171,0))</f>
        <v>0</v>
      </c>
      <c r="J102">
        <f>INDEX('Womens All Events'!J$4:J$171,MATCH('Womens Ranks'!$A102,'Womens All Events'!$A$4:$A$171,0))</f>
        <v>0</v>
      </c>
      <c r="K102">
        <f>INDEX('Womens All Events'!K$4:K$171,MATCH('Womens Ranks'!$A102,'Womens All Events'!$A$4:$A$171,0))</f>
        <v>0</v>
      </c>
      <c r="L102">
        <f>INDEX('Womens All Events'!L$4:L$171,MATCH('Womens Ranks'!$A102,'Womens All Events'!$A$4:$A$171,0))</f>
        <v>0</v>
      </c>
    </row>
    <row r="103" spans="1:12" ht="12.75">
      <c r="A103" s="74">
        <f t="shared" si="1"/>
        <v>100</v>
      </c>
      <c r="B103" t="str">
        <f ca="1">INDEX('Womens All Events'!B$4:B$171,MATCH('Womens Ranks'!$A103,'Womens All Events'!$A$4:$A$171,0))</f>
        <v xml:space="preserve"> </v>
      </c>
      <c r="C103" t="str">
        <f>INDEX('Womens All Events'!C$4:C$171,MATCH('Womens Ranks'!$A103,'Womens All Events'!$A$4:$A$171,0))</f>
        <v>Hastings College JV</v>
      </c>
      <c r="D103">
        <f>INDEX('Womens All Events'!D$4:D$171,MATCH('Womens Ranks'!$A103,'Womens All Events'!$A$4:$A$171,0))</f>
        <v>0</v>
      </c>
      <c r="E103">
        <f>INDEX('Womens All Events'!E$4:E$171,MATCH('Womens Ranks'!$A103,'Womens All Events'!$A$4:$A$171,0))</f>
        <v>0</v>
      </c>
      <c r="F103" t="e">
        <f>INDEX('Womens All Events'!F$4:F$171,MATCH('Womens Ranks'!$A103,'Womens All Events'!$A$4:$A$171,0))</f>
        <v>#DIV/0!</v>
      </c>
      <c r="G103">
        <f>INDEX('Womens All Events'!G$4:G$171,MATCH('Womens Ranks'!$A103,'Womens All Events'!$A$4:$A$171,0))</f>
        <v>0</v>
      </c>
      <c r="H103">
        <f>INDEX('Womens All Events'!H$4:H$171,MATCH('Womens Ranks'!$A103,'Womens All Events'!$A$4:$A$171,0))</f>
        <v>0</v>
      </c>
      <c r="I103">
        <f>INDEX('Womens All Events'!I$4:I$171,MATCH('Womens Ranks'!$A103,'Womens All Events'!$A$4:$A$171,0))</f>
        <v>0</v>
      </c>
      <c r="J103">
        <f>INDEX('Womens All Events'!J$4:J$171,MATCH('Womens Ranks'!$A103,'Womens All Events'!$A$4:$A$171,0))</f>
        <v>0</v>
      </c>
      <c r="K103">
        <f>INDEX('Womens All Events'!K$4:K$171,MATCH('Womens Ranks'!$A103,'Womens All Events'!$A$4:$A$171,0))</f>
        <v>0</v>
      </c>
      <c r="L103">
        <f>INDEX('Womens All Events'!L$4:L$171,MATCH('Womens Ranks'!$A103,'Womens All Events'!$A$4:$A$171,0))</f>
        <v>0</v>
      </c>
    </row>
    <row r="104" spans="1:12" ht="12.75">
      <c r="A104" s="74">
        <f t="shared" si="1"/>
        <v>101</v>
      </c>
      <c r="B104" t="str">
        <f ca="1">INDEX('Womens All Events'!B$4:B$171,MATCH('Womens Ranks'!$A104,'Womens All Events'!$A$4:$A$171,0))</f>
        <v xml:space="preserve"> </v>
      </c>
      <c r="C104" t="str">
        <f>INDEX('Womens All Events'!C$4:C$171,MATCH('Womens Ranks'!$A104,'Womens All Events'!$A$4:$A$171,0))</f>
        <v>Hastings College JV</v>
      </c>
      <c r="D104">
        <f>INDEX('Womens All Events'!D$4:D$171,MATCH('Womens Ranks'!$A104,'Womens All Events'!$A$4:$A$171,0))</f>
        <v>0</v>
      </c>
      <c r="E104">
        <f>INDEX('Womens All Events'!E$4:E$171,MATCH('Womens Ranks'!$A104,'Womens All Events'!$A$4:$A$171,0))</f>
        <v>0</v>
      </c>
      <c r="F104" t="e">
        <f>INDEX('Womens All Events'!F$4:F$171,MATCH('Womens Ranks'!$A104,'Womens All Events'!$A$4:$A$171,0))</f>
        <v>#DIV/0!</v>
      </c>
      <c r="G104">
        <f>INDEX('Womens All Events'!G$4:G$171,MATCH('Womens Ranks'!$A104,'Womens All Events'!$A$4:$A$171,0))</f>
        <v>0</v>
      </c>
      <c r="H104">
        <f>INDEX('Womens All Events'!H$4:H$171,MATCH('Womens Ranks'!$A104,'Womens All Events'!$A$4:$A$171,0))</f>
        <v>0</v>
      </c>
      <c r="I104">
        <f>INDEX('Womens All Events'!I$4:I$171,MATCH('Womens Ranks'!$A104,'Womens All Events'!$A$4:$A$171,0))</f>
        <v>0</v>
      </c>
      <c r="J104">
        <f>INDEX('Womens All Events'!J$4:J$171,MATCH('Womens Ranks'!$A104,'Womens All Events'!$A$4:$A$171,0))</f>
        <v>0</v>
      </c>
      <c r="K104">
        <f>INDEX('Womens All Events'!K$4:K$171,MATCH('Womens Ranks'!$A104,'Womens All Events'!$A$4:$A$171,0))</f>
        <v>0</v>
      </c>
      <c r="L104">
        <f>INDEX('Womens All Events'!L$4:L$171,MATCH('Womens Ranks'!$A104,'Womens All Events'!$A$4:$A$171,0))</f>
        <v>0</v>
      </c>
    </row>
    <row r="105" spans="1:12" ht="12.75">
      <c r="A105" s="74">
        <f t="shared" si="1"/>
        <v>102</v>
      </c>
      <c r="B105" t="str">
        <f ca="1">INDEX('Womens All Events'!B$4:B$171,MATCH('Womens Ranks'!$A105,'Womens All Events'!$A$4:$A$171,0))</f>
        <v xml:space="preserve"> </v>
      </c>
      <c r="C105" t="str">
        <f>INDEX('Womens All Events'!C$4:C$171,MATCH('Womens Ranks'!$A105,'Womens All Events'!$A$4:$A$171,0))</f>
        <v>Iowa Central Community College</v>
      </c>
      <c r="D105">
        <f>INDEX('Womens All Events'!D$4:D$171,MATCH('Womens Ranks'!$A105,'Womens All Events'!$A$4:$A$171,0))</f>
        <v>0</v>
      </c>
      <c r="E105">
        <f>INDEX('Womens All Events'!E$4:E$171,MATCH('Womens Ranks'!$A105,'Womens All Events'!$A$4:$A$171,0))</f>
        <v>0</v>
      </c>
      <c r="F105" t="e">
        <f>INDEX('Womens All Events'!F$4:F$171,MATCH('Womens Ranks'!$A105,'Womens All Events'!$A$4:$A$171,0))</f>
        <v>#DIV/0!</v>
      </c>
      <c r="G105">
        <f>INDEX('Womens All Events'!G$4:G$171,MATCH('Womens Ranks'!$A105,'Womens All Events'!$A$4:$A$171,0))</f>
        <v>0</v>
      </c>
      <c r="H105">
        <f>INDEX('Womens All Events'!H$4:H$171,MATCH('Womens Ranks'!$A105,'Womens All Events'!$A$4:$A$171,0))</f>
        <v>0</v>
      </c>
      <c r="I105">
        <f>INDEX('Womens All Events'!I$4:I$171,MATCH('Womens Ranks'!$A105,'Womens All Events'!$A$4:$A$171,0))</f>
        <v>0</v>
      </c>
      <c r="J105">
        <f>INDEX('Womens All Events'!J$4:J$171,MATCH('Womens Ranks'!$A105,'Womens All Events'!$A$4:$A$171,0))</f>
        <v>0</v>
      </c>
      <c r="K105">
        <f>INDEX('Womens All Events'!K$4:K$171,MATCH('Womens Ranks'!$A105,'Womens All Events'!$A$4:$A$171,0))</f>
        <v>0</v>
      </c>
      <c r="L105">
        <f>INDEX('Womens All Events'!L$4:L$171,MATCH('Womens Ranks'!$A105,'Womens All Events'!$A$4:$A$171,0))</f>
        <v>0</v>
      </c>
    </row>
    <row r="106" spans="1:12" ht="12.75">
      <c r="A106" s="74">
        <f t="shared" si="1"/>
        <v>103</v>
      </c>
      <c r="B106" t="str">
        <f ca="1">INDEX('Womens All Events'!B$4:B$171,MATCH('Womens Ranks'!$A106,'Womens All Events'!$A$4:$A$171,0))</f>
        <v xml:space="preserve"> </v>
      </c>
      <c r="C106" t="str">
        <f>INDEX('Womens All Events'!C$4:C$171,MATCH('Womens Ranks'!$A106,'Womens All Events'!$A$4:$A$171,0))</f>
        <v>Iowa Central Community College</v>
      </c>
      <c r="D106">
        <f>INDEX('Womens All Events'!D$4:D$171,MATCH('Womens Ranks'!$A106,'Womens All Events'!$A$4:$A$171,0))</f>
        <v>0</v>
      </c>
      <c r="E106">
        <f>INDEX('Womens All Events'!E$4:E$171,MATCH('Womens Ranks'!$A106,'Womens All Events'!$A$4:$A$171,0))</f>
        <v>0</v>
      </c>
      <c r="F106" t="e">
        <f>INDEX('Womens All Events'!F$4:F$171,MATCH('Womens Ranks'!$A106,'Womens All Events'!$A$4:$A$171,0))</f>
        <v>#DIV/0!</v>
      </c>
      <c r="G106">
        <f>INDEX('Womens All Events'!G$4:G$171,MATCH('Womens Ranks'!$A106,'Womens All Events'!$A$4:$A$171,0))</f>
        <v>0</v>
      </c>
      <c r="H106">
        <f>INDEX('Womens All Events'!H$4:H$171,MATCH('Womens Ranks'!$A106,'Womens All Events'!$A$4:$A$171,0))</f>
        <v>0</v>
      </c>
      <c r="I106">
        <f>INDEX('Womens All Events'!I$4:I$171,MATCH('Womens Ranks'!$A106,'Womens All Events'!$A$4:$A$171,0))</f>
        <v>0</v>
      </c>
      <c r="J106">
        <f>INDEX('Womens All Events'!J$4:J$171,MATCH('Womens Ranks'!$A106,'Womens All Events'!$A$4:$A$171,0))</f>
        <v>0</v>
      </c>
      <c r="K106">
        <f>INDEX('Womens All Events'!K$4:K$171,MATCH('Womens Ranks'!$A106,'Womens All Events'!$A$4:$A$171,0))</f>
        <v>0</v>
      </c>
      <c r="L106">
        <f>INDEX('Womens All Events'!L$4:L$171,MATCH('Womens Ranks'!$A106,'Womens All Events'!$A$4:$A$171,0))</f>
        <v>0</v>
      </c>
    </row>
    <row r="107" spans="1:12" ht="12.75">
      <c r="A107" s="74">
        <f t="shared" si="1"/>
        <v>104</v>
      </c>
      <c r="B107" t="str">
        <f ca="1">INDEX('Womens All Events'!B$4:B$171,MATCH('Womens Ranks'!$A107,'Womens All Events'!$A$4:$A$171,0))</f>
        <v xml:space="preserve"> </v>
      </c>
      <c r="C107" t="str">
        <f>INDEX('Womens All Events'!C$4:C$171,MATCH('Womens Ranks'!$A107,'Womens All Events'!$A$4:$A$171,0))</f>
        <v>Iowa Central Community College</v>
      </c>
      <c r="D107">
        <f>INDEX('Womens All Events'!D$4:D$171,MATCH('Womens Ranks'!$A107,'Womens All Events'!$A$4:$A$171,0))</f>
        <v>0</v>
      </c>
      <c r="E107">
        <f>INDEX('Womens All Events'!E$4:E$171,MATCH('Womens Ranks'!$A107,'Womens All Events'!$A$4:$A$171,0))</f>
        <v>0</v>
      </c>
      <c r="F107" t="e">
        <f>INDEX('Womens All Events'!F$4:F$171,MATCH('Womens Ranks'!$A107,'Womens All Events'!$A$4:$A$171,0))</f>
        <v>#DIV/0!</v>
      </c>
      <c r="G107">
        <f>INDEX('Womens All Events'!G$4:G$171,MATCH('Womens Ranks'!$A107,'Womens All Events'!$A$4:$A$171,0))</f>
        <v>0</v>
      </c>
      <c r="H107">
        <f>INDEX('Womens All Events'!H$4:H$171,MATCH('Womens Ranks'!$A107,'Womens All Events'!$A$4:$A$171,0))</f>
        <v>0</v>
      </c>
      <c r="I107">
        <f>INDEX('Womens All Events'!I$4:I$171,MATCH('Womens Ranks'!$A107,'Womens All Events'!$A$4:$A$171,0))</f>
        <v>0</v>
      </c>
      <c r="J107">
        <f>INDEX('Womens All Events'!J$4:J$171,MATCH('Womens Ranks'!$A107,'Womens All Events'!$A$4:$A$171,0))</f>
        <v>0</v>
      </c>
      <c r="K107">
        <f>INDEX('Womens All Events'!K$4:K$171,MATCH('Womens Ranks'!$A107,'Womens All Events'!$A$4:$A$171,0))</f>
        <v>0</v>
      </c>
      <c r="L107">
        <f>INDEX('Womens All Events'!L$4:L$171,MATCH('Womens Ranks'!$A107,'Womens All Events'!$A$4:$A$171,0))</f>
        <v>0</v>
      </c>
    </row>
    <row r="108" spans="1:12" ht="12.75">
      <c r="A108" s="74">
        <f t="shared" si="1"/>
        <v>105</v>
      </c>
      <c r="B108" t="str">
        <f ca="1">INDEX('Womens All Events'!B$4:B$171,MATCH('Womens Ranks'!$A108,'Womens All Events'!$A$4:$A$171,0))</f>
        <v xml:space="preserve"> </v>
      </c>
      <c r="C108" t="str">
        <f>INDEX('Womens All Events'!C$4:C$171,MATCH('Womens Ranks'!$A108,'Womens All Events'!$A$4:$A$171,0))</f>
        <v>Baker University</v>
      </c>
      <c r="D108">
        <f>INDEX('Womens All Events'!D$4:D$171,MATCH('Womens Ranks'!$A108,'Womens All Events'!$A$4:$A$171,0))</f>
        <v>0</v>
      </c>
      <c r="E108">
        <f>INDEX('Womens All Events'!E$4:E$171,MATCH('Womens Ranks'!$A108,'Womens All Events'!$A$4:$A$171,0))</f>
        <v>0</v>
      </c>
      <c r="F108" t="e">
        <f>INDEX('Womens All Events'!F$4:F$171,MATCH('Womens Ranks'!$A108,'Womens All Events'!$A$4:$A$171,0))</f>
        <v>#DIV/0!</v>
      </c>
      <c r="G108">
        <f>INDEX('Womens All Events'!G$4:G$171,MATCH('Womens Ranks'!$A108,'Womens All Events'!$A$4:$A$171,0))</f>
        <v>0</v>
      </c>
      <c r="H108">
        <f>INDEX('Womens All Events'!H$4:H$171,MATCH('Womens Ranks'!$A108,'Womens All Events'!$A$4:$A$171,0))</f>
        <v>0</v>
      </c>
      <c r="I108">
        <f>INDEX('Womens All Events'!I$4:I$171,MATCH('Womens Ranks'!$A108,'Womens All Events'!$A$4:$A$171,0))</f>
        <v>0</v>
      </c>
      <c r="J108">
        <f>INDEX('Womens All Events'!J$4:J$171,MATCH('Womens Ranks'!$A108,'Womens All Events'!$A$4:$A$171,0))</f>
        <v>0</v>
      </c>
      <c r="K108">
        <f>INDEX('Womens All Events'!K$4:K$171,MATCH('Womens Ranks'!$A108,'Womens All Events'!$A$4:$A$171,0))</f>
        <v>0</v>
      </c>
      <c r="L108">
        <f>INDEX('Womens All Events'!L$4:L$171,MATCH('Womens Ranks'!$A108,'Womens All Events'!$A$4:$A$171,0))</f>
        <v>0</v>
      </c>
    </row>
    <row r="109" spans="1:12" ht="12.75">
      <c r="A109" s="74">
        <f t="shared" si="1"/>
        <v>106</v>
      </c>
      <c r="B109" t="str">
        <f ca="1">INDEX('Womens All Events'!B$4:B$171,MATCH('Womens Ranks'!$A109,'Womens All Events'!$A$4:$A$171,0))</f>
        <v xml:space="preserve"> </v>
      </c>
      <c r="C109" t="str">
        <f>INDEX('Womens All Events'!C$4:C$171,MATCH('Womens Ranks'!$A109,'Womens All Events'!$A$4:$A$171,0))</f>
        <v>Baker University</v>
      </c>
      <c r="D109">
        <f>INDEX('Womens All Events'!D$4:D$171,MATCH('Womens Ranks'!$A109,'Womens All Events'!$A$4:$A$171,0))</f>
        <v>0</v>
      </c>
      <c r="E109">
        <f>INDEX('Womens All Events'!E$4:E$171,MATCH('Womens Ranks'!$A109,'Womens All Events'!$A$4:$A$171,0))</f>
        <v>0</v>
      </c>
      <c r="F109" t="e">
        <f>INDEX('Womens All Events'!F$4:F$171,MATCH('Womens Ranks'!$A109,'Womens All Events'!$A$4:$A$171,0))</f>
        <v>#DIV/0!</v>
      </c>
      <c r="G109">
        <f>INDEX('Womens All Events'!G$4:G$171,MATCH('Womens Ranks'!$A109,'Womens All Events'!$A$4:$A$171,0))</f>
        <v>0</v>
      </c>
      <c r="H109">
        <f>INDEX('Womens All Events'!H$4:H$171,MATCH('Womens Ranks'!$A109,'Womens All Events'!$A$4:$A$171,0))</f>
        <v>0</v>
      </c>
      <c r="I109">
        <f>INDEX('Womens All Events'!I$4:I$171,MATCH('Womens Ranks'!$A109,'Womens All Events'!$A$4:$A$171,0))</f>
        <v>0</v>
      </c>
      <c r="J109">
        <f>INDEX('Womens All Events'!J$4:J$171,MATCH('Womens Ranks'!$A109,'Womens All Events'!$A$4:$A$171,0))</f>
        <v>0</v>
      </c>
      <c r="K109">
        <f>INDEX('Womens All Events'!K$4:K$171,MATCH('Womens Ranks'!$A109,'Womens All Events'!$A$4:$A$171,0))</f>
        <v>0</v>
      </c>
      <c r="L109">
        <f>INDEX('Womens All Events'!L$4:L$171,MATCH('Womens Ranks'!$A109,'Womens All Events'!$A$4:$A$171,0))</f>
        <v>0</v>
      </c>
    </row>
    <row r="110" spans="1:12" ht="12.75">
      <c r="A110" s="74">
        <f t="shared" si="1"/>
        <v>107</v>
      </c>
      <c r="B110" t="str">
        <f ca="1">INDEX('Womens All Events'!B$4:B$171,MATCH('Womens Ranks'!$A110,'Womens All Events'!$A$4:$A$171,0))</f>
        <v xml:space="preserve"> </v>
      </c>
      <c r="C110" t="str">
        <f>INDEX('Womens All Events'!C$4:C$171,MATCH('Womens Ranks'!$A110,'Womens All Events'!$A$4:$A$171,0))</f>
        <v>Iowa State University</v>
      </c>
      <c r="D110">
        <f>INDEX('Womens All Events'!D$4:D$171,MATCH('Womens Ranks'!$A110,'Womens All Events'!$A$4:$A$171,0))</f>
        <v>0</v>
      </c>
      <c r="E110">
        <f>INDEX('Womens All Events'!E$4:E$171,MATCH('Womens Ranks'!$A110,'Womens All Events'!$A$4:$A$171,0))</f>
        <v>0</v>
      </c>
      <c r="F110" t="e">
        <f>INDEX('Womens All Events'!F$4:F$171,MATCH('Womens Ranks'!$A110,'Womens All Events'!$A$4:$A$171,0))</f>
        <v>#DIV/0!</v>
      </c>
      <c r="G110">
        <f>INDEX('Womens All Events'!G$4:G$171,MATCH('Womens Ranks'!$A110,'Womens All Events'!$A$4:$A$171,0))</f>
        <v>0</v>
      </c>
      <c r="H110">
        <f>INDEX('Womens All Events'!H$4:H$171,MATCH('Womens Ranks'!$A110,'Womens All Events'!$A$4:$A$171,0))</f>
        <v>0</v>
      </c>
      <c r="I110">
        <f>INDEX('Womens All Events'!I$4:I$171,MATCH('Womens Ranks'!$A110,'Womens All Events'!$A$4:$A$171,0))</f>
        <v>0</v>
      </c>
      <c r="J110">
        <f>INDEX('Womens All Events'!J$4:J$171,MATCH('Womens Ranks'!$A110,'Womens All Events'!$A$4:$A$171,0))</f>
        <v>0</v>
      </c>
      <c r="K110">
        <f>INDEX('Womens All Events'!K$4:K$171,MATCH('Womens Ranks'!$A110,'Womens All Events'!$A$4:$A$171,0))</f>
        <v>0</v>
      </c>
      <c r="L110">
        <f>INDEX('Womens All Events'!L$4:L$171,MATCH('Womens Ranks'!$A110,'Womens All Events'!$A$4:$A$171,0))</f>
        <v>0</v>
      </c>
    </row>
    <row r="111" spans="1:12" ht="12.75">
      <c r="A111" s="74">
        <f t="shared" si="1"/>
        <v>108</v>
      </c>
      <c r="B111" t="str">
        <f ca="1">INDEX('Womens All Events'!B$4:B$171,MATCH('Womens Ranks'!$A111,'Womens All Events'!$A$4:$A$171,0))</f>
        <v xml:space="preserve"> </v>
      </c>
      <c r="C111" t="str">
        <f>INDEX('Womens All Events'!C$4:C$171,MATCH('Womens Ranks'!$A111,'Womens All Events'!$A$4:$A$171,0))</f>
        <v>Iowa State University</v>
      </c>
      <c r="D111">
        <f>INDEX('Womens All Events'!D$4:D$171,MATCH('Womens Ranks'!$A111,'Womens All Events'!$A$4:$A$171,0))</f>
        <v>0</v>
      </c>
      <c r="E111">
        <f>INDEX('Womens All Events'!E$4:E$171,MATCH('Womens Ranks'!$A111,'Womens All Events'!$A$4:$A$171,0))</f>
        <v>0</v>
      </c>
      <c r="F111" t="e">
        <f>INDEX('Womens All Events'!F$4:F$171,MATCH('Womens Ranks'!$A111,'Womens All Events'!$A$4:$A$171,0))</f>
        <v>#DIV/0!</v>
      </c>
      <c r="G111">
        <f>INDEX('Womens All Events'!G$4:G$171,MATCH('Womens Ranks'!$A111,'Womens All Events'!$A$4:$A$171,0))</f>
        <v>0</v>
      </c>
      <c r="H111">
        <f>INDEX('Womens All Events'!H$4:H$171,MATCH('Womens Ranks'!$A111,'Womens All Events'!$A$4:$A$171,0))</f>
        <v>0</v>
      </c>
      <c r="I111">
        <f>INDEX('Womens All Events'!I$4:I$171,MATCH('Womens Ranks'!$A111,'Womens All Events'!$A$4:$A$171,0))</f>
        <v>0</v>
      </c>
      <c r="J111">
        <f>INDEX('Womens All Events'!J$4:J$171,MATCH('Womens Ranks'!$A111,'Womens All Events'!$A$4:$A$171,0))</f>
        <v>0</v>
      </c>
      <c r="K111">
        <f>INDEX('Womens All Events'!K$4:K$171,MATCH('Womens Ranks'!$A111,'Womens All Events'!$A$4:$A$171,0))</f>
        <v>0</v>
      </c>
      <c r="L111">
        <f>INDEX('Womens All Events'!L$4:L$171,MATCH('Womens Ranks'!$A111,'Womens All Events'!$A$4:$A$171,0))</f>
        <v>0</v>
      </c>
    </row>
    <row r="112" spans="1:12" ht="12.75">
      <c r="A112" s="74">
        <f t="shared" si="1"/>
        <v>109</v>
      </c>
      <c r="B112" t="str">
        <f ca="1">INDEX('Womens All Events'!B$4:B$171,MATCH('Womens Ranks'!$A112,'Womens All Events'!$A$4:$A$171,0))</f>
        <v xml:space="preserve"> </v>
      </c>
      <c r="C112" t="str">
        <f>INDEX('Womens All Events'!C$4:C$171,MATCH('Womens Ranks'!$A112,'Womens All Events'!$A$4:$A$171,0))</f>
        <v>Ottawa University</v>
      </c>
      <c r="D112">
        <f>INDEX('Womens All Events'!D$4:D$171,MATCH('Womens Ranks'!$A112,'Womens All Events'!$A$4:$A$171,0))</f>
        <v>0</v>
      </c>
      <c r="E112">
        <f>INDEX('Womens All Events'!E$4:E$171,MATCH('Womens Ranks'!$A112,'Womens All Events'!$A$4:$A$171,0))</f>
        <v>0</v>
      </c>
      <c r="F112" t="e">
        <f>INDEX('Womens All Events'!F$4:F$171,MATCH('Womens Ranks'!$A112,'Womens All Events'!$A$4:$A$171,0))</f>
        <v>#DIV/0!</v>
      </c>
      <c r="G112">
        <f>INDEX('Womens All Events'!G$4:G$171,MATCH('Womens Ranks'!$A112,'Womens All Events'!$A$4:$A$171,0))</f>
        <v>0</v>
      </c>
      <c r="H112">
        <f>INDEX('Womens All Events'!H$4:H$171,MATCH('Womens Ranks'!$A112,'Womens All Events'!$A$4:$A$171,0))</f>
        <v>0</v>
      </c>
      <c r="I112">
        <f>INDEX('Womens All Events'!I$4:I$171,MATCH('Womens Ranks'!$A112,'Womens All Events'!$A$4:$A$171,0))</f>
        <v>0</v>
      </c>
      <c r="J112">
        <f>INDEX('Womens All Events'!J$4:J$171,MATCH('Womens Ranks'!$A112,'Womens All Events'!$A$4:$A$171,0))</f>
        <v>0</v>
      </c>
      <c r="K112">
        <f>INDEX('Womens All Events'!K$4:K$171,MATCH('Womens Ranks'!$A112,'Womens All Events'!$A$4:$A$171,0))</f>
        <v>0</v>
      </c>
      <c r="L112">
        <f>INDEX('Womens All Events'!L$4:L$171,MATCH('Womens Ranks'!$A112,'Womens All Events'!$A$4:$A$171,0))</f>
        <v>0</v>
      </c>
    </row>
    <row r="113" spans="1:12" ht="12.75">
      <c r="A113" s="74">
        <f t="shared" si="1"/>
        <v>110</v>
      </c>
      <c r="B113" t="str">
        <f ca="1">INDEX('Womens All Events'!B$4:B$171,MATCH('Womens Ranks'!$A113,'Womens All Events'!$A$4:$A$171,0))</f>
        <v xml:space="preserve"> </v>
      </c>
      <c r="C113" t="str">
        <f>INDEX('Womens All Events'!C$4:C$171,MATCH('Womens Ranks'!$A113,'Womens All Events'!$A$4:$A$171,0))</f>
        <v>Ottawa University</v>
      </c>
      <c r="D113">
        <f>INDEX('Womens All Events'!D$4:D$171,MATCH('Womens Ranks'!$A113,'Womens All Events'!$A$4:$A$171,0))</f>
        <v>0</v>
      </c>
      <c r="E113">
        <f>INDEX('Womens All Events'!E$4:E$171,MATCH('Womens Ranks'!$A113,'Womens All Events'!$A$4:$A$171,0))</f>
        <v>0</v>
      </c>
      <c r="F113" t="e">
        <f>INDEX('Womens All Events'!F$4:F$171,MATCH('Womens Ranks'!$A113,'Womens All Events'!$A$4:$A$171,0))</f>
        <v>#DIV/0!</v>
      </c>
      <c r="G113">
        <f>INDEX('Womens All Events'!G$4:G$171,MATCH('Womens Ranks'!$A113,'Womens All Events'!$A$4:$A$171,0))</f>
        <v>0</v>
      </c>
      <c r="H113">
        <f>INDEX('Womens All Events'!H$4:H$171,MATCH('Womens Ranks'!$A113,'Womens All Events'!$A$4:$A$171,0))</f>
        <v>0</v>
      </c>
      <c r="I113">
        <f>INDEX('Womens All Events'!I$4:I$171,MATCH('Womens Ranks'!$A113,'Womens All Events'!$A$4:$A$171,0))</f>
        <v>0</v>
      </c>
      <c r="J113">
        <f>INDEX('Womens All Events'!J$4:J$171,MATCH('Womens Ranks'!$A113,'Womens All Events'!$A$4:$A$171,0))</f>
        <v>0</v>
      </c>
      <c r="K113">
        <f>INDEX('Womens All Events'!K$4:K$171,MATCH('Womens Ranks'!$A113,'Womens All Events'!$A$4:$A$171,0))</f>
        <v>0</v>
      </c>
      <c r="L113">
        <f>INDEX('Womens All Events'!L$4:L$171,MATCH('Womens Ranks'!$A113,'Womens All Events'!$A$4:$A$171,0))</f>
        <v>0</v>
      </c>
    </row>
    <row r="114" spans="1:12" ht="12.75">
      <c r="A114" s="74">
        <f t="shared" si="1"/>
        <v>111</v>
      </c>
      <c r="B114" t="str">
        <f ca="1">INDEX('Womens All Events'!B$4:B$171,MATCH('Womens Ranks'!$A114,'Womens All Events'!$A$4:$A$171,0))</f>
        <v xml:space="preserve"> </v>
      </c>
      <c r="C114" t="str">
        <f>INDEX('Womens All Events'!C$4:C$171,MATCH('Womens Ranks'!$A114,'Womens All Events'!$A$4:$A$171,0))</f>
        <v>Morningside College JV</v>
      </c>
      <c r="D114">
        <f>INDEX('Womens All Events'!D$4:D$171,MATCH('Womens Ranks'!$A114,'Womens All Events'!$A$4:$A$171,0))</f>
        <v>0</v>
      </c>
      <c r="E114">
        <f>INDEX('Womens All Events'!E$4:E$171,MATCH('Womens Ranks'!$A114,'Womens All Events'!$A$4:$A$171,0))</f>
        <v>0</v>
      </c>
      <c r="F114" t="e">
        <f>INDEX('Womens All Events'!F$4:F$171,MATCH('Womens Ranks'!$A114,'Womens All Events'!$A$4:$A$171,0))</f>
        <v>#DIV/0!</v>
      </c>
      <c r="G114">
        <f>INDEX('Womens All Events'!G$4:G$171,MATCH('Womens Ranks'!$A114,'Womens All Events'!$A$4:$A$171,0))</f>
        <v>0</v>
      </c>
      <c r="H114">
        <f>INDEX('Womens All Events'!H$4:H$171,MATCH('Womens Ranks'!$A114,'Womens All Events'!$A$4:$A$171,0))</f>
        <v>0</v>
      </c>
      <c r="I114">
        <f>INDEX('Womens All Events'!I$4:I$171,MATCH('Womens Ranks'!$A114,'Womens All Events'!$A$4:$A$171,0))</f>
        <v>0</v>
      </c>
      <c r="J114">
        <f>INDEX('Womens All Events'!J$4:J$171,MATCH('Womens Ranks'!$A114,'Womens All Events'!$A$4:$A$171,0))</f>
        <v>0</v>
      </c>
      <c r="K114">
        <f>INDEX('Womens All Events'!K$4:K$171,MATCH('Womens Ranks'!$A114,'Womens All Events'!$A$4:$A$171,0))</f>
        <v>0</v>
      </c>
      <c r="L114">
        <f>INDEX('Womens All Events'!L$4:L$171,MATCH('Womens Ranks'!$A114,'Womens All Events'!$A$4:$A$171,0))</f>
        <v>0</v>
      </c>
    </row>
    <row r="115" spans="1:12" ht="12.75">
      <c r="A115" s="74">
        <f t="shared" si="1"/>
        <v>112</v>
      </c>
      <c r="B115" t="str">
        <f ca="1">INDEX('Womens All Events'!B$4:B$171,MATCH('Womens Ranks'!$A115,'Womens All Events'!$A$4:$A$171,0))</f>
        <v>Meri Lunkenheimer</v>
      </c>
      <c r="C115" t="str">
        <f>INDEX('Womens All Events'!C$4:C$171,MATCH('Womens Ranks'!$A115,'Womens All Events'!$A$4:$A$171,0))</f>
        <v>West Texas AM</v>
      </c>
      <c r="D115">
        <f>INDEX('Womens All Events'!D$4:D$171,MATCH('Womens Ranks'!$A115,'Womens All Events'!$A$4:$A$171,0))</f>
        <v>0</v>
      </c>
      <c r="E115">
        <f>INDEX('Womens All Events'!E$4:E$171,MATCH('Womens Ranks'!$A115,'Womens All Events'!$A$4:$A$171,0))</f>
        <v>0</v>
      </c>
      <c r="F115" t="e">
        <f>INDEX('Womens All Events'!F$4:F$171,MATCH('Womens Ranks'!$A115,'Womens All Events'!$A$4:$A$171,0))</f>
        <v>#DIV/0!</v>
      </c>
      <c r="G115">
        <f>INDEX('Womens All Events'!G$4:G$171,MATCH('Womens Ranks'!$A115,'Womens All Events'!$A$4:$A$171,0))</f>
        <v>0</v>
      </c>
      <c r="H115">
        <f>INDEX('Womens All Events'!H$4:H$171,MATCH('Womens Ranks'!$A115,'Womens All Events'!$A$4:$A$171,0))</f>
        <v>0</v>
      </c>
      <c r="I115">
        <f>INDEX('Womens All Events'!I$4:I$171,MATCH('Womens Ranks'!$A115,'Womens All Events'!$A$4:$A$171,0))</f>
        <v>0</v>
      </c>
      <c r="J115">
        <f>INDEX('Womens All Events'!J$4:J$171,MATCH('Womens Ranks'!$A115,'Womens All Events'!$A$4:$A$171,0))</f>
        <v>0</v>
      </c>
      <c r="K115">
        <f>INDEX('Womens All Events'!K$4:K$171,MATCH('Womens Ranks'!$A115,'Womens All Events'!$A$4:$A$171,0))</f>
        <v>0</v>
      </c>
      <c r="L115">
        <f>INDEX('Womens All Events'!L$4:L$171,MATCH('Womens Ranks'!$A115,'Womens All Events'!$A$4:$A$171,0))</f>
        <v>0</v>
      </c>
    </row>
    <row r="116" spans="1:12" ht="12.75">
      <c r="A116" s="74">
        <f t="shared" si="1"/>
        <v>113</v>
      </c>
      <c r="B116" t="str">
        <f ca="1">INDEX('Womens All Events'!B$4:B$171,MATCH('Womens Ranks'!$A116,'Womens All Events'!$A$4:$A$171,0))</f>
        <v xml:space="preserve"> </v>
      </c>
      <c r="C116" t="str">
        <f>INDEX('Womens All Events'!C$4:C$171,MATCH('Womens Ranks'!$A116,'Womens All Events'!$A$4:$A$171,0))</f>
        <v>West Texas AM</v>
      </c>
      <c r="D116">
        <f>INDEX('Womens All Events'!D$4:D$171,MATCH('Womens Ranks'!$A116,'Womens All Events'!$A$4:$A$171,0))</f>
        <v>0</v>
      </c>
      <c r="E116">
        <f>INDEX('Womens All Events'!E$4:E$171,MATCH('Womens Ranks'!$A116,'Womens All Events'!$A$4:$A$171,0))</f>
        <v>0</v>
      </c>
      <c r="F116" t="e">
        <f>INDEX('Womens All Events'!F$4:F$171,MATCH('Womens Ranks'!$A116,'Womens All Events'!$A$4:$A$171,0))</f>
        <v>#DIV/0!</v>
      </c>
      <c r="G116">
        <f>INDEX('Womens All Events'!G$4:G$171,MATCH('Womens Ranks'!$A116,'Womens All Events'!$A$4:$A$171,0))</f>
        <v>0</v>
      </c>
      <c r="H116">
        <f>INDEX('Womens All Events'!H$4:H$171,MATCH('Womens Ranks'!$A116,'Womens All Events'!$A$4:$A$171,0))</f>
        <v>0</v>
      </c>
      <c r="I116">
        <f>INDEX('Womens All Events'!I$4:I$171,MATCH('Womens Ranks'!$A116,'Womens All Events'!$A$4:$A$171,0))</f>
        <v>0</v>
      </c>
      <c r="J116">
        <f>INDEX('Womens All Events'!J$4:J$171,MATCH('Womens Ranks'!$A116,'Womens All Events'!$A$4:$A$171,0))</f>
        <v>0</v>
      </c>
      <c r="K116">
        <f>INDEX('Womens All Events'!K$4:K$171,MATCH('Womens Ranks'!$A116,'Womens All Events'!$A$4:$A$171,0))</f>
        <v>0</v>
      </c>
      <c r="L116">
        <f>INDEX('Womens All Events'!L$4:L$171,MATCH('Womens Ranks'!$A116,'Womens All Events'!$A$4:$A$171,0))</f>
        <v>0</v>
      </c>
    </row>
    <row r="117" spans="1:12" ht="12.75">
      <c r="A117" s="74">
        <f t="shared" si="1"/>
        <v>114</v>
      </c>
      <c r="B117" t="str">
        <f ca="1">INDEX('Womens All Events'!B$4:B$171,MATCH('Womens Ranks'!$A117,'Womens All Events'!$A$4:$A$171,0))</f>
        <v xml:space="preserve"> </v>
      </c>
      <c r="C117" t="str">
        <f>INDEX('Womens All Events'!C$4:C$171,MATCH('Womens Ranks'!$A117,'Womens All Events'!$A$4:$A$171,0))</f>
        <v>Wichita State University</v>
      </c>
      <c r="D117">
        <f>INDEX('Womens All Events'!D$4:D$171,MATCH('Womens Ranks'!$A117,'Womens All Events'!$A$4:$A$171,0))</f>
        <v>0</v>
      </c>
      <c r="E117">
        <f>INDEX('Womens All Events'!E$4:E$171,MATCH('Womens Ranks'!$A117,'Womens All Events'!$A$4:$A$171,0))</f>
        <v>0</v>
      </c>
      <c r="F117" t="e">
        <f>INDEX('Womens All Events'!F$4:F$171,MATCH('Womens Ranks'!$A117,'Womens All Events'!$A$4:$A$171,0))</f>
        <v>#DIV/0!</v>
      </c>
      <c r="G117">
        <f>INDEX('Womens All Events'!G$4:G$171,MATCH('Womens Ranks'!$A117,'Womens All Events'!$A$4:$A$171,0))</f>
        <v>0</v>
      </c>
      <c r="H117">
        <f>INDEX('Womens All Events'!H$4:H$171,MATCH('Womens Ranks'!$A117,'Womens All Events'!$A$4:$A$171,0))</f>
        <v>0</v>
      </c>
      <c r="I117">
        <f>INDEX('Womens All Events'!I$4:I$171,MATCH('Womens Ranks'!$A117,'Womens All Events'!$A$4:$A$171,0))</f>
        <v>0</v>
      </c>
      <c r="J117">
        <f>INDEX('Womens All Events'!J$4:J$171,MATCH('Womens Ranks'!$A117,'Womens All Events'!$A$4:$A$171,0))</f>
        <v>0</v>
      </c>
      <c r="K117">
        <f>INDEX('Womens All Events'!K$4:K$171,MATCH('Womens Ranks'!$A117,'Womens All Events'!$A$4:$A$171,0))</f>
        <v>0</v>
      </c>
      <c r="L117">
        <f>INDEX('Womens All Events'!L$4:L$171,MATCH('Womens Ranks'!$A117,'Womens All Events'!$A$4:$A$171,0))</f>
        <v>0</v>
      </c>
    </row>
    <row r="118" spans="1:12" ht="12.75">
      <c r="A118" s="74">
        <f t="shared" si="1"/>
        <v>115</v>
      </c>
      <c r="B118" t="str">
        <f ca="1">INDEX('Womens All Events'!B$4:B$171,MATCH('Womens Ranks'!$A118,'Womens All Events'!$A$4:$A$171,0))</f>
        <v xml:space="preserve"> </v>
      </c>
      <c r="C118" t="str">
        <f>INDEX('Womens All Events'!C$4:C$171,MATCH('Womens Ranks'!$A118,'Womens All Events'!$A$4:$A$171,0))</f>
        <v>Wichita State University</v>
      </c>
      <c r="D118">
        <f>INDEX('Womens All Events'!D$4:D$171,MATCH('Womens Ranks'!$A118,'Womens All Events'!$A$4:$A$171,0))</f>
        <v>0</v>
      </c>
      <c r="E118">
        <f>INDEX('Womens All Events'!E$4:E$171,MATCH('Womens Ranks'!$A118,'Womens All Events'!$A$4:$A$171,0))</f>
        <v>0</v>
      </c>
      <c r="F118" t="e">
        <f>INDEX('Womens All Events'!F$4:F$171,MATCH('Womens Ranks'!$A118,'Womens All Events'!$A$4:$A$171,0))</f>
        <v>#DIV/0!</v>
      </c>
      <c r="G118">
        <f>INDEX('Womens All Events'!G$4:G$171,MATCH('Womens Ranks'!$A118,'Womens All Events'!$A$4:$A$171,0))</f>
        <v>0</v>
      </c>
      <c r="H118">
        <f>INDEX('Womens All Events'!H$4:H$171,MATCH('Womens Ranks'!$A118,'Womens All Events'!$A$4:$A$171,0))</f>
        <v>0</v>
      </c>
      <c r="I118">
        <f>INDEX('Womens All Events'!I$4:I$171,MATCH('Womens Ranks'!$A118,'Womens All Events'!$A$4:$A$171,0))</f>
        <v>0</v>
      </c>
      <c r="J118">
        <f>INDEX('Womens All Events'!J$4:J$171,MATCH('Womens Ranks'!$A118,'Womens All Events'!$A$4:$A$171,0))</f>
        <v>0</v>
      </c>
      <c r="K118">
        <f>INDEX('Womens All Events'!K$4:K$171,MATCH('Womens Ranks'!$A118,'Womens All Events'!$A$4:$A$171,0))</f>
        <v>0</v>
      </c>
      <c r="L118">
        <f>INDEX('Womens All Events'!L$4:L$171,MATCH('Womens Ranks'!$A118,'Womens All Events'!$A$4:$A$171,0))</f>
        <v>0</v>
      </c>
    </row>
    <row r="119" spans="1:12" ht="12.75">
      <c r="A119" s="74">
        <f t="shared" si="1"/>
        <v>116</v>
      </c>
      <c r="B119" t="str">
        <f ca="1">INDEX('Womens All Events'!B$4:B$171,MATCH('Womens Ranks'!$A119,'Womens All Events'!$A$4:$A$171,0))</f>
        <v>Teresa Artz</v>
      </c>
      <c r="C119" t="str">
        <f>INDEX('Womens All Events'!C$4:C$171,MATCH('Womens Ranks'!$A119,'Womens All Events'!$A$4:$A$171,0))</f>
        <v>College of Saint Mary</v>
      </c>
      <c r="D119">
        <f>INDEX('Womens All Events'!D$4:D$171,MATCH('Womens Ranks'!$A119,'Womens All Events'!$A$4:$A$171,0))</f>
        <v>0</v>
      </c>
      <c r="E119">
        <f>INDEX('Womens All Events'!E$4:E$171,MATCH('Womens Ranks'!$A119,'Womens All Events'!$A$4:$A$171,0))</f>
        <v>0</v>
      </c>
      <c r="F119" t="e">
        <f>INDEX('Womens All Events'!F$4:F$171,MATCH('Womens Ranks'!$A119,'Womens All Events'!$A$4:$A$171,0))</f>
        <v>#DIV/0!</v>
      </c>
      <c r="G119">
        <f>INDEX('Womens All Events'!G$4:G$171,MATCH('Womens Ranks'!$A119,'Womens All Events'!$A$4:$A$171,0))</f>
        <v>0</v>
      </c>
      <c r="H119">
        <f>INDEX('Womens All Events'!H$4:H$171,MATCH('Womens Ranks'!$A119,'Womens All Events'!$A$4:$A$171,0))</f>
        <v>0</v>
      </c>
      <c r="I119">
        <f>INDEX('Womens All Events'!I$4:I$171,MATCH('Womens Ranks'!$A119,'Womens All Events'!$A$4:$A$171,0))</f>
        <v>0</v>
      </c>
      <c r="J119">
        <f>INDEX('Womens All Events'!J$4:J$171,MATCH('Womens Ranks'!$A119,'Womens All Events'!$A$4:$A$171,0))</f>
        <v>0</v>
      </c>
      <c r="K119">
        <f>INDEX('Womens All Events'!K$4:K$171,MATCH('Womens Ranks'!$A119,'Womens All Events'!$A$4:$A$171,0))</f>
        <v>0</v>
      </c>
      <c r="L119">
        <f>INDEX('Womens All Events'!L$4:L$171,MATCH('Womens Ranks'!$A119,'Womens All Events'!$A$4:$A$171,0))</f>
        <v>0</v>
      </c>
    </row>
    <row r="120" spans="1:12" ht="12.75">
      <c r="A120" s="74">
        <f t="shared" si="1"/>
        <v>117</v>
      </c>
      <c r="B120" t="str">
        <f ca="1">INDEX('Womens All Events'!B$4:B$171,MATCH('Womens Ranks'!$A120,'Womens All Events'!$A$4:$A$171,0))</f>
        <v xml:space="preserve"> </v>
      </c>
      <c r="C120" t="str">
        <f>INDEX('Womens All Events'!C$4:C$171,MATCH('Womens Ranks'!$A120,'Womens All Events'!$A$4:$A$171,0))</f>
        <v>College of Saint Mary</v>
      </c>
      <c r="D120">
        <f>INDEX('Womens All Events'!D$4:D$171,MATCH('Womens Ranks'!$A120,'Womens All Events'!$A$4:$A$171,0))</f>
        <v>0</v>
      </c>
      <c r="E120">
        <f>INDEX('Womens All Events'!E$4:E$171,MATCH('Womens Ranks'!$A120,'Womens All Events'!$A$4:$A$171,0))</f>
        <v>0</v>
      </c>
      <c r="F120" t="e">
        <f>INDEX('Womens All Events'!F$4:F$171,MATCH('Womens Ranks'!$A120,'Womens All Events'!$A$4:$A$171,0))</f>
        <v>#DIV/0!</v>
      </c>
      <c r="G120">
        <f>INDEX('Womens All Events'!G$4:G$171,MATCH('Womens Ranks'!$A120,'Womens All Events'!$A$4:$A$171,0))</f>
        <v>0</v>
      </c>
      <c r="H120">
        <f>INDEX('Womens All Events'!H$4:H$171,MATCH('Womens Ranks'!$A120,'Womens All Events'!$A$4:$A$171,0))</f>
        <v>0</v>
      </c>
      <c r="I120">
        <f>INDEX('Womens All Events'!I$4:I$171,MATCH('Womens Ranks'!$A120,'Womens All Events'!$A$4:$A$171,0))</f>
        <v>0</v>
      </c>
      <c r="J120">
        <f>INDEX('Womens All Events'!J$4:J$171,MATCH('Womens Ranks'!$A120,'Womens All Events'!$A$4:$A$171,0))</f>
        <v>0</v>
      </c>
      <c r="K120">
        <f>INDEX('Womens All Events'!K$4:K$171,MATCH('Womens Ranks'!$A120,'Womens All Events'!$A$4:$A$171,0))</f>
        <v>0</v>
      </c>
      <c r="L120">
        <f>INDEX('Womens All Events'!L$4:L$171,MATCH('Womens Ranks'!$A120,'Womens All Events'!$A$4:$A$171,0))</f>
        <v>0</v>
      </c>
    </row>
    <row r="121" spans="1:12" ht="12.75">
      <c r="A121" s="74">
        <f t="shared" si="1"/>
        <v>118</v>
      </c>
      <c r="B121" t="str">
        <f ca="1">INDEX('Womens All Events'!B$4:B$171,MATCH('Womens Ranks'!$A121,'Womens All Events'!$A$4:$A$171,0))</f>
        <v xml:space="preserve"> </v>
      </c>
      <c r="C121" t="str">
        <f>INDEX('Womens All Events'!C$4:C$171,MATCH('Womens Ranks'!$A121,'Womens All Events'!$A$4:$A$171,0))</f>
        <v>Wichita State University JV</v>
      </c>
      <c r="D121">
        <f>INDEX('Womens All Events'!D$4:D$171,MATCH('Womens Ranks'!$A121,'Womens All Events'!$A$4:$A$171,0))</f>
        <v>0</v>
      </c>
      <c r="E121">
        <f>INDEX('Womens All Events'!E$4:E$171,MATCH('Womens Ranks'!$A121,'Womens All Events'!$A$4:$A$171,0))</f>
        <v>0</v>
      </c>
      <c r="F121" t="e">
        <f>INDEX('Womens All Events'!F$4:F$171,MATCH('Womens Ranks'!$A121,'Womens All Events'!$A$4:$A$171,0))</f>
        <v>#DIV/0!</v>
      </c>
      <c r="G121">
        <f>INDEX('Womens All Events'!G$4:G$171,MATCH('Womens Ranks'!$A121,'Womens All Events'!$A$4:$A$171,0))</f>
        <v>0</v>
      </c>
      <c r="H121">
        <f>INDEX('Womens All Events'!H$4:H$171,MATCH('Womens Ranks'!$A121,'Womens All Events'!$A$4:$A$171,0))</f>
        <v>0</v>
      </c>
      <c r="I121">
        <f>INDEX('Womens All Events'!I$4:I$171,MATCH('Womens Ranks'!$A121,'Womens All Events'!$A$4:$A$171,0))</f>
        <v>0</v>
      </c>
      <c r="J121">
        <f>INDEX('Womens All Events'!J$4:J$171,MATCH('Womens Ranks'!$A121,'Womens All Events'!$A$4:$A$171,0))</f>
        <v>0</v>
      </c>
      <c r="K121">
        <f>INDEX('Womens All Events'!K$4:K$171,MATCH('Womens Ranks'!$A121,'Womens All Events'!$A$4:$A$171,0))</f>
        <v>0</v>
      </c>
      <c r="L121">
        <f>INDEX('Womens All Events'!L$4:L$171,MATCH('Womens Ranks'!$A121,'Womens All Events'!$A$4:$A$171,0))</f>
        <v>0</v>
      </c>
    </row>
    <row r="122" spans="1:12" ht="12.75">
      <c r="A122" s="74">
        <f t="shared" si="1"/>
        <v>119</v>
      </c>
      <c r="B122" t="str">
        <f ca="1">INDEX('Womens All Events'!B$4:B$171,MATCH('Womens Ranks'!$A122,'Womens All Events'!$A$4:$A$171,0))</f>
        <v xml:space="preserve"> </v>
      </c>
      <c r="C122" t="str">
        <f>INDEX('Womens All Events'!C$4:C$171,MATCH('Womens Ranks'!$A122,'Womens All Events'!$A$4:$A$171,0))</f>
        <v>Wichita State University JV</v>
      </c>
      <c r="D122">
        <f>INDEX('Womens All Events'!D$4:D$171,MATCH('Womens Ranks'!$A122,'Womens All Events'!$A$4:$A$171,0))</f>
        <v>0</v>
      </c>
      <c r="E122">
        <f>INDEX('Womens All Events'!E$4:E$171,MATCH('Womens Ranks'!$A122,'Womens All Events'!$A$4:$A$171,0))</f>
        <v>0</v>
      </c>
      <c r="F122" t="e">
        <f>INDEX('Womens All Events'!F$4:F$171,MATCH('Womens Ranks'!$A122,'Womens All Events'!$A$4:$A$171,0))</f>
        <v>#DIV/0!</v>
      </c>
      <c r="G122">
        <f>INDEX('Womens All Events'!G$4:G$171,MATCH('Womens Ranks'!$A122,'Womens All Events'!$A$4:$A$171,0))</f>
        <v>0</v>
      </c>
      <c r="H122">
        <f>INDEX('Womens All Events'!H$4:H$171,MATCH('Womens Ranks'!$A122,'Womens All Events'!$A$4:$A$171,0))</f>
        <v>0</v>
      </c>
      <c r="I122">
        <f>INDEX('Womens All Events'!I$4:I$171,MATCH('Womens Ranks'!$A122,'Womens All Events'!$A$4:$A$171,0))</f>
        <v>0</v>
      </c>
      <c r="J122">
        <f>INDEX('Womens All Events'!J$4:J$171,MATCH('Womens Ranks'!$A122,'Womens All Events'!$A$4:$A$171,0))</f>
        <v>0</v>
      </c>
      <c r="K122">
        <f>INDEX('Womens All Events'!K$4:K$171,MATCH('Womens Ranks'!$A122,'Womens All Events'!$A$4:$A$171,0))</f>
        <v>0</v>
      </c>
      <c r="L122">
        <f>INDEX('Womens All Events'!L$4:L$171,MATCH('Womens Ranks'!$A122,'Womens All Events'!$A$4:$A$171,0))</f>
        <v>0</v>
      </c>
    </row>
    <row r="123" spans="1:12" ht="12.75">
      <c r="A123" s="74">
        <f t="shared" si="1"/>
        <v>120</v>
      </c>
      <c r="B123" t="str">
        <f ca="1">INDEX('Womens All Events'!B$4:B$171,MATCH('Womens Ranks'!$A123,'Womens All Events'!$A$4:$A$171,0))</f>
        <v xml:space="preserve"> </v>
      </c>
      <c r="C123" t="str">
        <f>INDEX('Womens All Events'!C$4:C$171,MATCH('Womens Ranks'!$A123,'Womens All Events'!$A$4:$A$171,0))</f>
        <v>Wichita State University JV</v>
      </c>
      <c r="D123">
        <f>INDEX('Womens All Events'!D$4:D$171,MATCH('Womens Ranks'!$A123,'Womens All Events'!$A$4:$A$171,0))</f>
        <v>0</v>
      </c>
      <c r="E123">
        <f>INDEX('Womens All Events'!E$4:E$171,MATCH('Womens Ranks'!$A123,'Womens All Events'!$A$4:$A$171,0))</f>
        <v>0</v>
      </c>
      <c r="F123" t="e">
        <f>INDEX('Womens All Events'!F$4:F$171,MATCH('Womens Ranks'!$A123,'Womens All Events'!$A$4:$A$171,0))</f>
        <v>#DIV/0!</v>
      </c>
      <c r="G123">
        <f>INDEX('Womens All Events'!G$4:G$171,MATCH('Womens Ranks'!$A123,'Womens All Events'!$A$4:$A$171,0))</f>
        <v>0</v>
      </c>
      <c r="H123">
        <f>INDEX('Womens All Events'!H$4:H$171,MATCH('Womens Ranks'!$A123,'Womens All Events'!$A$4:$A$171,0))</f>
        <v>0</v>
      </c>
      <c r="I123">
        <f>INDEX('Womens All Events'!I$4:I$171,MATCH('Womens Ranks'!$A123,'Womens All Events'!$A$4:$A$171,0))</f>
        <v>0</v>
      </c>
      <c r="J123">
        <f>INDEX('Womens All Events'!J$4:J$171,MATCH('Womens Ranks'!$A123,'Womens All Events'!$A$4:$A$171,0))</f>
        <v>0</v>
      </c>
      <c r="K123">
        <f>INDEX('Womens All Events'!K$4:K$171,MATCH('Womens Ranks'!$A123,'Womens All Events'!$A$4:$A$171,0))</f>
        <v>0</v>
      </c>
      <c r="L123">
        <f>INDEX('Womens All Events'!L$4:L$171,MATCH('Womens Ranks'!$A123,'Womens All Events'!$A$4:$A$171,0))</f>
        <v>0</v>
      </c>
    </row>
  </sheetData>
  <printOptions/>
  <pageMargins left="0.25" right="0.25" top="0.75" bottom="0.75" header="0.3" footer="0.3"/>
  <pageSetup fitToHeight="0" fitToWidth="1" horizontalDpi="600" verticalDpi="600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 topLeftCell="A1">
      <selection activeCell="A8" sqref="A8:XFD8"/>
    </sheetView>
  </sheetViews>
  <sheetFormatPr defaultColWidth="9.140625" defaultRowHeight="12.75"/>
  <cols>
    <col min="1" max="1" width="8.00390625" style="0" customWidth="1"/>
    <col min="2" max="2" width="10.00390625" style="0" bestFit="1" customWidth="1"/>
    <col min="3" max="3" width="2.140625" style="0" customWidth="1"/>
    <col min="4" max="4" width="8.7109375" style="0" bestFit="1" customWidth="1"/>
    <col min="5" max="5" width="28.7109375" style="0" bestFit="1" customWidth="1"/>
    <col min="6" max="6" width="12.140625" style="0" bestFit="1" customWidth="1"/>
    <col min="7" max="10" width="5.57421875" style="0" customWidth="1"/>
    <col min="11" max="12" width="5.7109375" style="0" bestFit="1" customWidth="1"/>
    <col min="13" max="13" width="11.421875" style="0" bestFit="1" customWidth="1"/>
    <col min="14" max="19" width="4.00390625" style="0" customWidth="1"/>
    <col min="20" max="20" width="5.00390625" style="0" customWidth="1"/>
    <col min="21" max="27" width="4.00390625" style="0" customWidth="1"/>
    <col min="28" max="30" width="4.140625" style="0" customWidth="1"/>
    <col min="31" max="31" width="9.140625" style="74" bestFit="1" customWidth="1"/>
    <col min="32" max="38" width="4.00390625" style="0" customWidth="1"/>
    <col min="39" max="39" width="5.00390625" style="0" customWidth="1"/>
    <col min="40" max="45" width="4.00390625" style="0" customWidth="1"/>
  </cols>
  <sheetData>
    <row r="1" ht="13.5" customHeight="1">
      <c r="A1" s="4" t="s">
        <v>33</v>
      </c>
    </row>
    <row r="2" ht="13.5" customHeight="1">
      <c r="A2" s="4"/>
    </row>
    <row r="3" ht="13.5" customHeight="1">
      <c r="A3" s="4" t="s">
        <v>31</v>
      </c>
    </row>
    <row r="4" spans="1:31" s="4" customFormat="1" ht="13.5" customHeight="1">
      <c r="A4" s="4" t="s">
        <v>26</v>
      </c>
      <c r="B4" s="4" t="s">
        <v>2</v>
      </c>
      <c r="D4" s="4" t="s">
        <v>5</v>
      </c>
      <c r="E4" s="4" t="s">
        <v>1</v>
      </c>
      <c r="F4" s="4" t="s">
        <v>6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7</v>
      </c>
      <c r="N4" s="4">
        <v>1</v>
      </c>
      <c r="O4" s="4">
        <v>2</v>
      </c>
      <c r="P4" s="4">
        <v>3</v>
      </c>
      <c r="Q4" s="4">
        <v>4</v>
      </c>
      <c r="R4" s="4">
        <v>5</v>
      </c>
      <c r="S4" s="4">
        <v>6</v>
      </c>
      <c r="T4" s="4">
        <v>7</v>
      </c>
      <c r="U4" s="4">
        <v>8</v>
      </c>
      <c r="V4" s="4">
        <v>9</v>
      </c>
      <c r="W4" s="4">
        <v>10</v>
      </c>
      <c r="X4" s="4">
        <v>11</v>
      </c>
      <c r="Y4" s="4">
        <v>12</v>
      </c>
      <c r="Z4" s="4">
        <v>13</v>
      </c>
      <c r="AA4" s="4">
        <v>14</v>
      </c>
      <c r="AB4" s="4">
        <v>15</v>
      </c>
      <c r="AC4" s="4">
        <v>16</v>
      </c>
      <c r="AE4" s="143" t="s">
        <v>352</v>
      </c>
    </row>
    <row r="5" spans="1:31" ht="13.5" customHeight="1">
      <c r="A5">
        <f aca="true" t="shared" si="0" ref="A5:A18">RANK(B5,$B$5:$B$18,0)</f>
        <v>13</v>
      </c>
      <c r="B5" s="7">
        <f aca="true" t="shared" si="1" ref="B5:B18">F5+M5</f>
        <v>7599</v>
      </c>
      <c r="C5" s="7"/>
      <c r="D5" s="2"/>
      <c r="E5" s="24" t="s">
        <v>116</v>
      </c>
      <c r="F5">
        <f aca="true" t="shared" si="2" ref="F5:F18">SUM(G5:L5)</f>
        <v>4806</v>
      </c>
      <c r="G5">
        <f>INDEX('Mens All Events'!M$4:M$171,MATCH('Mens Team Results'!$E5,'Mens All Events'!$C$4:$C$171,0))</f>
        <v>785</v>
      </c>
      <c r="H5">
        <f>INDEX('Mens All Events'!N$4:N$171,MATCH('Mens Team Results'!$E5,'Mens All Events'!$C$4:$C$171,0))</f>
        <v>854</v>
      </c>
      <c r="I5">
        <f>INDEX('Mens All Events'!O$4:O$171,MATCH('Mens Team Results'!$E5,'Mens All Events'!$C$4:$C$171,0))</f>
        <v>911</v>
      </c>
      <c r="J5">
        <f>INDEX('Mens All Events'!P$4:P$171,MATCH('Mens Team Results'!$E5,'Mens All Events'!$C$4:$C$171,0))</f>
        <v>831</v>
      </c>
      <c r="K5">
        <f>INDEX('Mens All Events'!Q$4:Q$171,MATCH('Mens Team Results'!$E5,'Mens All Events'!$C$4:$C$171,0))</f>
        <v>749</v>
      </c>
      <c r="L5">
        <f>INDEX('Mens All Events'!R$4:R$171,MATCH('Mens Team Results'!$E5,'Mens All Events'!$C$4:$C$171,0))</f>
        <v>676</v>
      </c>
      <c r="M5">
        <f aca="true" t="shared" si="3" ref="M5:M18">SUM(N5:AC5)</f>
        <v>2793</v>
      </c>
      <c r="N5">
        <v>180</v>
      </c>
      <c r="O5">
        <v>203</v>
      </c>
      <c r="P5">
        <v>177</v>
      </c>
      <c r="Q5">
        <v>209</v>
      </c>
      <c r="R5">
        <v>147</v>
      </c>
      <c r="S5">
        <v>179</v>
      </c>
      <c r="T5">
        <v>167</v>
      </c>
      <c r="U5">
        <v>185</v>
      </c>
      <c r="V5">
        <v>163</v>
      </c>
      <c r="W5">
        <v>171</v>
      </c>
      <c r="X5">
        <v>160</v>
      </c>
      <c r="Y5">
        <v>168</v>
      </c>
      <c r="Z5">
        <v>159</v>
      </c>
      <c r="AA5">
        <v>191</v>
      </c>
      <c r="AB5">
        <v>170</v>
      </c>
      <c r="AC5">
        <v>164</v>
      </c>
      <c r="AE5" s="74">
        <f>IF(SUM(Z5:AC5)&gt;0,SUM(Z5:AC5),IF(SUM(V5:Y5)&gt;0,SUM(V5:Y5),IF(SUM(R5:U5)&gt;0,SUM(R5:U5),SUM(N5:Q5))))</f>
        <v>684</v>
      </c>
    </row>
    <row r="6" spans="1:31" ht="13.5" customHeight="1">
      <c r="A6">
        <f t="shared" si="0"/>
        <v>9</v>
      </c>
      <c r="B6" s="7">
        <f t="shared" si="1"/>
        <v>8215</v>
      </c>
      <c r="C6" s="7"/>
      <c r="D6" s="2"/>
      <c r="E6" s="12" t="s">
        <v>25</v>
      </c>
      <c r="F6">
        <f t="shared" si="2"/>
        <v>5489</v>
      </c>
      <c r="G6">
        <f>INDEX('Mens All Events'!M$4:M$171,MATCH('Mens Team Results'!$E6,'Mens All Events'!$C$4:$C$171,0))</f>
        <v>870</v>
      </c>
      <c r="H6">
        <f>INDEX('Mens All Events'!N$4:N$171,MATCH('Mens Team Results'!$E6,'Mens All Events'!$C$4:$C$171,0))</f>
        <v>941</v>
      </c>
      <c r="I6">
        <f>INDEX('Mens All Events'!O$4:O$171,MATCH('Mens Team Results'!$E6,'Mens All Events'!$C$4:$C$171,0))</f>
        <v>983</v>
      </c>
      <c r="J6">
        <f>INDEX('Mens All Events'!P$4:P$171,MATCH('Mens Team Results'!$E6,'Mens All Events'!$C$4:$C$171,0))</f>
        <v>901</v>
      </c>
      <c r="K6">
        <f>INDEX('Mens All Events'!Q$4:Q$171,MATCH('Mens Team Results'!$E6,'Mens All Events'!$C$4:$C$171,0))</f>
        <v>899</v>
      </c>
      <c r="L6">
        <f>INDEX('Mens All Events'!R$4:R$171,MATCH('Mens Team Results'!$E6,'Mens All Events'!$C$4:$C$171,0))</f>
        <v>895</v>
      </c>
      <c r="M6">
        <f t="shared" si="3"/>
        <v>2726</v>
      </c>
      <c r="N6">
        <v>126</v>
      </c>
      <c r="O6">
        <v>157</v>
      </c>
      <c r="P6">
        <v>174</v>
      </c>
      <c r="Q6">
        <v>221</v>
      </c>
      <c r="R6">
        <v>125</v>
      </c>
      <c r="S6">
        <v>157</v>
      </c>
      <c r="T6">
        <v>191</v>
      </c>
      <c r="U6">
        <v>195</v>
      </c>
      <c r="V6">
        <v>111</v>
      </c>
      <c r="W6">
        <v>121</v>
      </c>
      <c r="X6">
        <v>221</v>
      </c>
      <c r="Y6">
        <v>211</v>
      </c>
      <c r="Z6">
        <v>160</v>
      </c>
      <c r="AA6">
        <v>158</v>
      </c>
      <c r="AB6">
        <v>204</v>
      </c>
      <c r="AC6">
        <v>194</v>
      </c>
      <c r="AE6" s="74">
        <f aca="true" t="shared" si="4" ref="AE6:AE28">IF(SUM(Z6:AC6)&gt;0,SUM(Z6:AC6),IF(SUM(V6:Y6)&gt;0,SUM(V6:Y6),IF(SUM(R6:U6)&gt;0,SUM(R6:U6),SUM(N6:Q6))))</f>
        <v>716</v>
      </c>
    </row>
    <row r="7" spans="1:31" ht="13.5" customHeight="1">
      <c r="A7">
        <f t="shared" si="0"/>
        <v>3</v>
      </c>
      <c r="B7">
        <f t="shared" si="1"/>
        <v>8735</v>
      </c>
      <c r="D7" s="2"/>
      <c r="E7" s="24" t="s">
        <v>35</v>
      </c>
      <c r="F7">
        <f t="shared" si="2"/>
        <v>5644</v>
      </c>
      <c r="G7">
        <f>INDEX('Mens All Events'!M$4:M$171,MATCH('Mens Team Results'!$E7,'Mens All Events'!$C$4:$C$171,0))</f>
        <v>907</v>
      </c>
      <c r="H7">
        <f>INDEX('Mens All Events'!N$4:N$171,MATCH('Mens Team Results'!$E7,'Mens All Events'!$C$4:$C$171,0))</f>
        <v>889</v>
      </c>
      <c r="I7">
        <f>INDEX('Mens All Events'!O$4:O$171,MATCH('Mens Team Results'!$E7,'Mens All Events'!$C$4:$C$171,0))</f>
        <v>950</v>
      </c>
      <c r="J7">
        <f>INDEX('Mens All Events'!P$4:P$171,MATCH('Mens Team Results'!$E7,'Mens All Events'!$C$4:$C$171,0))</f>
        <v>973</v>
      </c>
      <c r="K7">
        <f>INDEX('Mens All Events'!Q$4:Q$171,MATCH('Mens Team Results'!$E7,'Mens All Events'!$C$4:$C$171,0))</f>
        <v>902</v>
      </c>
      <c r="L7">
        <f>INDEX('Mens All Events'!R$4:R$171,MATCH('Mens Team Results'!$E7,'Mens All Events'!$C$4:$C$171,0))</f>
        <v>1023</v>
      </c>
      <c r="M7">
        <f t="shared" si="3"/>
        <v>3091</v>
      </c>
      <c r="N7">
        <v>181</v>
      </c>
      <c r="O7">
        <v>197</v>
      </c>
      <c r="P7">
        <v>209</v>
      </c>
      <c r="Q7">
        <v>192</v>
      </c>
      <c r="R7">
        <v>189</v>
      </c>
      <c r="S7">
        <v>191</v>
      </c>
      <c r="T7">
        <v>196</v>
      </c>
      <c r="U7">
        <v>208</v>
      </c>
      <c r="V7">
        <v>192</v>
      </c>
      <c r="W7">
        <v>163</v>
      </c>
      <c r="X7">
        <v>218</v>
      </c>
      <c r="Y7">
        <v>213</v>
      </c>
      <c r="Z7">
        <v>165</v>
      </c>
      <c r="AA7">
        <v>184</v>
      </c>
      <c r="AB7">
        <v>194</v>
      </c>
      <c r="AC7">
        <v>199</v>
      </c>
      <c r="AE7" s="74">
        <f t="shared" si="4"/>
        <v>742</v>
      </c>
    </row>
    <row r="8" spans="1:31" ht="13.5" customHeight="1">
      <c r="A8">
        <f t="shared" si="0"/>
        <v>7</v>
      </c>
      <c r="B8">
        <f t="shared" si="1"/>
        <v>8419</v>
      </c>
      <c r="D8" s="2"/>
      <c r="E8" s="24" t="s">
        <v>117</v>
      </c>
      <c r="F8">
        <f t="shared" si="2"/>
        <v>5416</v>
      </c>
      <c r="G8">
        <f>INDEX('Mens All Events'!M$4:M$171,MATCH('Mens Team Results'!$E8,'Mens All Events'!$C$4:$C$171,0))</f>
        <v>941</v>
      </c>
      <c r="H8">
        <f>INDEX('Mens All Events'!N$4:N$171,MATCH('Mens Team Results'!$E8,'Mens All Events'!$C$4:$C$171,0))</f>
        <v>906</v>
      </c>
      <c r="I8">
        <f>INDEX('Mens All Events'!O$4:O$171,MATCH('Mens Team Results'!$E8,'Mens All Events'!$C$4:$C$171,0))</f>
        <v>906</v>
      </c>
      <c r="J8">
        <f>INDEX('Mens All Events'!P$4:P$171,MATCH('Mens Team Results'!$E8,'Mens All Events'!$C$4:$C$171,0))</f>
        <v>990</v>
      </c>
      <c r="K8">
        <f>INDEX('Mens All Events'!Q$4:Q$171,MATCH('Mens Team Results'!$E8,'Mens All Events'!$C$4:$C$171,0))</f>
        <v>860</v>
      </c>
      <c r="L8">
        <f>INDEX('Mens All Events'!R$4:R$171,MATCH('Mens Team Results'!$E8,'Mens All Events'!$C$4:$C$171,0))</f>
        <v>813</v>
      </c>
      <c r="M8">
        <f t="shared" si="3"/>
        <v>3003</v>
      </c>
      <c r="N8">
        <v>145</v>
      </c>
      <c r="O8">
        <v>190</v>
      </c>
      <c r="P8">
        <v>213</v>
      </c>
      <c r="Q8">
        <v>228</v>
      </c>
      <c r="R8">
        <v>204</v>
      </c>
      <c r="S8">
        <v>201</v>
      </c>
      <c r="T8">
        <v>225</v>
      </c>
      <c r="U8">
        <v>177</v>
      </c>
      <c r="V8">
        <v>153</v>
      </c>
      <c r="W8">
        <v>129</v>
      </c>
      <c r="X8">
        <v>135</v>
      </c>
      <c r="Y8">
        <v>214</v>
      </c>
      <c r="Z8">
        <v>172</v>
      </c>
      <c r="AA8">
        <v>245</v>
      </c>
      <c r="AB8">
        <v>172</v>
      </c>
      <c r="AC8">
        <v>200</v>
      </c>
      <c r="AE8" s="74">
        <f t="shared" si="4"/>
        <v>789</v>
      </c>
    </row>
    <row r="9" spans="1:31" ht="13.5" customHeight="1">
      <c r="A9">
        <f t="shared" si="0"/>
        <v>12</v>
      </c>
      <c r="B9" s="7">
        <f t="shared" si="1"/>
        <v>7689</v>
      </c>
      <c r="C9" s="7"/>
      <c r="D9" s="2"/>
      <c r="E9" s="24" t="s">
        <v>135</v>
      </c>
      <c r="F9">
        <f t="shared" si="2"/>
        <v>4917</v>
      </c>
      <c r="G9">
        <f>INDEX('Mens All Events'!M$4:M$171,MATCH('Mens Team Results'!$E9,'Mens All Events'!$C$4:$C$171,0))</f>
        <v>833</v>
      </c>
      <c r="H9">
        <f>INDEX('Mens All Events'!N$4:N$171,MATCH('Mens Team Results'!$E9,'Mens All Events'!$C$4:$C$171,0))</f>
        <v>741</v>
      </c>
      <c r="I9">
        <f>INDEX('Mens All Events'!O$4:O$171,MATCH('Mens Team Results'!$E9,'Mens All Events'!$C$4:$C$171,0))</f>
        <v>840</v>
      </c>
      <c r="J9">
        <f>INDEX('Mens All Events'!P$4:P$171,MATCH('Mens Team Results'!$E9,'Mens All Events'!$C$4:$C$171,0))</f>
        <v>935</v>
      </c>
      <c r="K9">
        <f>INDEX('Mens All Events'!Q$4:Q$171,MATCH('Mens Team Results'!$E9,'Mens All Events'!$C$4:$C$171,0))</f>
        <v>795</v>
      </c>
      <c r="L9">
        <f>INDEX('Mens All Events'!R$4:R$171,MATCH('Mens Team Results'!$E9,'Mens All Events'!$C$4:$C$171,0))</f>
        <v>773</v>
      </c>
      <c r="M9">
        <f t="shared" si="3"/>
        <v>2772</v>
      </c>
      <c r="N9">
        <v>159</v>
      </c>
      <c r="O9">
        <v>176</v>
      </c>
      <c r="P9">
        <v>154</v>
      </c>
      <c r="Q9">
        <v>146</v>
      </c>
      <c r="R9">
        <v>159</v>
      </c>
      <c r="S9">
        <v>213</v>
      </c>
      <c r="T9">
        <v>197</v>
      </c>
      <c r="U9">
        <v>182</v>
      </c>
      <c r="V9">
        <v>146</v>
      </c>
      <c r="W9">
        <v>181</v>
      </c>
      <c r="X9">
        <v>142</v>
      </c>
      <c r="Y9">
        <v>231</v>
      </c>
      <c r="Z9">
        <v>201</v>
      </c>
      <c r="AA9">
        <v>141</v>
      </c>
      <c r="AB9">
        <v>193</v>
      </c>
      <c r="AC9">
        <v>151</v>
      </c>
      <c r="AE9" s="74">
        <f t="shared" si="4"/>
        <v>686</v>
      </c>
    </row>
    <row r="10" spans="1:31" ht="13.5" customHeight="1">
      <c r="A10">
        <f t="shared" si="0"/>
        <v>11</v>
      </c>
      <c r="B10">
        <f t="shared" si="1"/>
        <v>7708</v>
      </c>
      <c r="D10" s="2"/>
      <c r="E10" s="24" t="s">
        <v>29</v>
      </c>
      <c r="F10">
        <f t="shared" si="2"/>
        <v>5132</v>
      </c>
      <c r="G10">
        <f>INDEX('Mens All Events'!M$4:M$171,MATCH('Mens Team Results'!$E10,'Mens All Events'!$C$4:$C$171,0))</f>
        <v>832</v>
      </c>
      <c r="H10">
        <f>INDEX('Mens All Events'!N$4:N$171,MATCH('Mens Team Results'!$E10,'Mens All Events'!$C$4:$C$171,0))</f>
        <v>871</v>
      </c>
      <c r="I10">
        <f>INDEX('Mens All Events'!O$4:O$171,MATCH('Mens Team Results'!$E10,'Mens All Events'!$C$4:$C$171,0))</f>
        <v>864</v>
      </c>
      <c r="J10">
        <f>INDEX('Mens All Events'!P$4:P$171,MATCH('Mens Team Results'!$E10,'Mens All Events'!$C$4:$C$171,0))</f>
        <v>916</v>
      </c>
      <c r="K10">
        <f>INDEX('Mens All Events'!Q$4:Q$171,MATCH('Mens Team Results'!$E10,'Mens All Events'!$C$4:$C$171,0))</f>
        <v>777</v>
      </c>
      <c r="L10">
        <f>INDEX('Mens All Events'!R$4:R$171,MATCH('Mens Team Results'!$E10,'Mens All Events'!$C$4:$C$171,0))</f>
        <v>872</v>
      </c>
      <c r="M10">
        <f t="shared" si="3"/>
        <v>2576</v>
      </c>
      <c r="N10">
        <v>134</v>
      </c>
      <c r="O10">
        <v>155</v>
      </c>
      <c r="P10">
        <v>127</v>
      </c>
      <c r="Q10">
        <v>131</v>
      </c>
      <c r="R10">
        <v>156</v>
      </c>
      <c r="S10">
        <v>176</v>
      </c>
      <c r="T10">
        <v>168</v>
      </c>
      <c r="U10">
        <v>157</v>
      </c>
      <c r="V10">
        <v>169</v>
      </c>
      <c r="W10">
        <v>166</v>
      </c>
      <c r="X10">
        <v>138</v>
      </c>
      <c r="Y10">
        <v>213</v>
      </c>
      <c r="Z10">
        <v>201</v>
      </c>
      <c r="AA10">
        <v>141</v>
      </c>
      <c r="AB10">
        <v>193</v>
      </c>
      <c r="AC10">
        <v>151</v>
      </c>
      <c r="AE10" s="74">
        <f t="shared" si="4"/>
        <v>686</v>
      </c>
    </row>
    <row r="11" spans="1:31" ht="13.5" customHeight="1">
      <c r="A11">
        <f t="shared" si="0"/>
        <v>14</v>
      </c>
      <c r="B11" s="7">
        <f t="shared" si="1"/>
        <v>7576</v>
      </c>
      <c r="C11" s="7"/>
      <c r="D11" s="2"/>
      <c r="E11" s="21" t="s">
        <v>62</v>
      </c>
      <c r="F11">
        <f t="shared" si="2"/>
        <v>5057</v>
      </c>
      <c r="G11">
        <f>INDEX('Mens All Events'!M$4:M$171,MATCH('Mens Team Results'!$E11,'Mens All Events'!$C$4:$C$171,0))</f>
        <v>834</v>
      </c>
      <c r="H11">
        <f>INDEX('Mens All Events'!N$4:N$171,MATCH('Mens Team Results'!$E11,'Mens All Events'!$C$4:$C$171,0))</f>
        <v>862</v>
      </c>
      <c r="I11">
        <f>INDEX('Mens All Events'!O$4:O$171,MATCH('Mens Team Results'!$E11,'Mens All Events'!$C$4:$C$171,0))</f>
        <v>965</v>
      </c>
      <c r="J11">
        <f>INDEX('Mens All Events'!P$4:P$171,MATCH('Mens Team Results'!$E11,'Mens All Events'!$C$4:$C$171,0))</f>
        <v>911</v>
      </c>
      <c r="K11">
        <f>INDEX('Mens All Events'!Q$4:Q$171,MATCH('Mens Team Results'!$E11,'Mens All Events'!$C$4:$C$171,0))</f>
        <v>738</v>
      </c>
      <c r="L11">
        <f>INDEX('Mens All Events'!R$4:R$171,MATCH('Mens Team Results'!$E11,'Mens All Events'!$C$4:$C$171,0))</f>
        <v>747</v>
      </c>
      <c r="M11">
        <f t="shared" si="3"/>
        <v>2519</v>
      </c>
      <c r="N11">
        <v>193</v>
      </c>
      <c r="O11">
        <v>155</v>
      </c>
      <c r="P11">
        <v>158</v>
      </c>
      <c r="Q11">
        <v>180</v>
      </c>
      <c r="R11">
        <v>194</v>
      </c>
      <c r="S11">
        <v>190</v>
      </c>
      <c r="T11">
        <v>185</v>
      </c>
      <c r="U11">
        <v>126</v>
      </c>
      <c r="V11">
        <v>107</v>
      </c>
      <c r="W11">
        <v>146</v>
      </c>
      <c r="X11">
        <v>142</v>
      </c>
      <c r="Y11">
        <v>167</v>
      </c>
      <c r="Z11">
        <v>157</v>
      </c>
      <c r="AA11">
        <v>127</v>
      </c>
      <c r="AB11">
        <v>148</v>
      </c>
      <c r="AC11">
        <v>144</v>
      </c>
      <c r="AE11" s="74">
        <f t="shared" si="4"/>
        <v>576</v>
      </c>
    </row>
    <row r="12" spans="1:31" ht="13.5" customHeight="1">
      <c r="A12" s="7">
        <f t="shared" si="0"/>
        <v>5</v>
      </c>
      <c r="B12" s="7">
        <f t="shared" si="1"/>
        <v>8529</v>
      </c>
      <c r="C12" s="7"/>
      <c r="D12" s="7"/>
      <c r="E12" s="19" t="s">
        <v>24</v>
      </c>
      <c r="F12" s="7">
        <f t="shared" si="2"/>
        <v>5573</v>
      </c>
      <c r="G12">
        <f>INDEX('Mens All Events'!M$4:M$171,MATCH('Mens Team Results'!$E12,'Mens All Events'!$C$4:$C$171,0))</f>
        <v>877</v>
      </c>
      <c r="H12">
        <f>INDEX('Mens All Events'!N$4:N$171,MATCH('Mens Team Results'!$E12,'Mens All Events'!$C$4:$C$171,0))</f>
        <v>964</v>
      </c>
      <c r="I12">
        <f>INDEX('Mens All Events'!O$4:O$171,MATCH('Mens Team Results'!$E12,'Mens All Events'!$C$4:$C$171,0))</f>
        <v>975</v>
      </c>
      <c r="J12">
        <f>INDEX('Mens All Events'!P$4:P$171,MATCH('Mens Team Results'!$E12,'Mens All Events'!$C$4:$C$171,0))</f>
        <v>861</v>
      </c>
      <c r="K12">
        <f>INDEX('Mens All Events'!Q$4:Q$171,MATCH('Mens Team Results'!$E12,'Mens All Events'!$C$4:$C$171,0))</f>
        <v>916</v>
      </c>
      <c r="L12">
        <f>INDEX('Mens All Events'!R$4:R$171,MATCH('Mens Team Results'!$E12,'Mens All Events'!$C$4:$C$171,0))</f>
        <v>980</v>
      </c>
      <c r="M12" s="7">
        <f t="shared" si="3"/>
        <v>2956</v>
      </c>
      <c r="N12" s="7">
        <v>173</v>
      </c>
      <c r="O12" s="7">
        <v>210</v>
      </c>
      <c r="P12" s="7">
        <v>147</v>
      </c>
      <c r="Q12" s="30">
        <v>191</v>
      </c>
      <c r="R12" s="30">
        <v>209</v>
      </c>
      <c r="S12" s="30">
        <v>203</v>
      </c>
      <c r="T12" s="30">
        <v>222</v>
      </c>
      <c r="U12" s="30">
        <v>194</v>
      </c>
      <c r="V12" s="30">
        <v>151</v>
      </c>
      <c r="W12" s="30">
        <v>182</v>
      </c>
      <c r="X12" s="30">
        <v>148</v>
      </c>
      <c r="Y12" s="30">
        <v>159</v>
      </c>
      <c r="Z12" s="30">
        <v>158</v>
      </c>
      <c r="AA12" s="30">
        <v>236</v>
      </c>
      <c r="AB12" s="30">
        <v>186</v>
      </c>
      <c r="AC12" s="30">
        <v>187</v>
      </c>
      <c r="AE12" s="74">
        <f t="shared" si="4"/>
        <v>767</v>
      </c>
    </row>
    <row r="13" spans="1:31" ht="14.25">
      <c r="A13" s="7">
        <f t="shared" si="0"/>
        <v>10</v>
      </c>
      <c r="B13" s="7">
        <f t="shared" si="1"/>
        <v>8187</v>
      </c>
      <c r="C13" s="7"/>
      <c r="D13" s="7"/>
      <c r="E13" s="24" t="s">
        <v>118</v>
      </c>
      <c r="F13" s="7">
        <f t="shared" si="2"/>
        <v>5303</v>
      </c>
      <c r="G13">
        <f>INDEX('Mens All Events'!M$4:M$171,MATCH('Mens Team Results'!$E13,'Mens All Events'!$C$4:$C$171,0))</f>
        <v>867</v>
      </c>
      <c r="H13">
        <f>INDEX('Mens All Events'!N$4:N$171,MATCH('Mens Team Results'!$E13,'Mens All Events'!$C$4:$C$171,0))</f>
        <v>972</v>
      </c>
      <c r="I13">
        <f>INDEX('Mens All Events'!O$4:O$171,MATCH('Mens Team Results'!$E13,'Mens All Events'!$C$4:$C$171,0))</f>
        <v>875</v>
      </c>
      <c r="J13">
        <f>INDEX('Mens All Events'!P$4:P$171,MATCH('Mens Team Results'!$E13,'Mens All Events'!$C$4:$C$171,0))</f>
        <v>783</v>
      </c>
      <c r="K13">
        <f>INDEX('Mens All Events'!Q$4:Q$171,MATCH('Mens Team Results'!$E13,'Mens All Events'!$C$4:$C$171,0))</f>
        <v>880</v>
      </c>
      <c r="L13">
        <f>INDEX('Mens All Events'!R$4:R$171,MATCH('Mens Team Results'!$E13,'Mens All Events'!$C$4:$C$171,0))</f>
        <v>926</v>
      </c>
      <c r="M13" s="7">
        <f t="shared" si="3"/>
        <v>2884</v>
      </c>
      <c r="N13" s="7">
        <v>130</v>
      </c>
      <c r="O13" s="7">
        <v>189</v>
      </c>
      <c r="P13" s="7">
        <v>222</v>
      </c>
      <c r="Q13" s="30">
        <v>174</v>
      </c>
      <c r="R13" s="30">
        <v>201</v>
      </c>
      <c r="S13" s="30">
        <v>162</v>
      </c>
      <c r="T13" s="30">
        <v>162</v>
      </c>
      <c r="U13" s="30">
        <v>159</v>
      </c>
      <c r="V13" s="30">
        <v>181</v>
      </c>
      <c r="W13" s="30">
        <v>179</v>
      </c>
      <c r="X13" s="30">
        <v>243</v>
      </c>
      <c r="Y13" s="30">
        <v>208</v>
      </c>
      <c r="Z13" s="30">
        <v>209</v>
      </c>
      <c r="AA13" s="30">
        <v>182</v>
      </c>
      <c r="AB13" s="30">
        <v>148</v>
      </c>
      <c r="AC13" s="30">
        <v>135</v>
      </c>
      <c r="AE13" s="74">
        <f t="shared" si="4"/>
        <v>674</v>
      </c>
    </row>
    <row r="14" spans="1:31" ht="14.25">
      <c r="A14">
        <f t="shared" si="0"/>
        <v>8</v>
      </c>
      <c r="B14" s="7">
        <f t="shared" si="1"/>
        <v>8302</v>
      </c>
      <c r="C14" s="7"/>
      <c r="D14" s="7"/>
      <c r="E14" s="12" t="s">
        <v>22</v>
      </c>
      <c r="F14" s="7">
        <f t="shared" si="2"/>
        <v>5519</v>
      </c>
      <c r="G14">
        <f>INDEX('Mens All Events'!M$4:M$171,MATCH('Mens Team Results'!$E14,'Mens All Events'!$C$4:$C$171,0))</f>
        <v>945</v>
      </c>
      <c r="H14">
        <f>INDEX('Mens All Events'!N$4:N$171,MATCH('Mens Team Results'!$E14,'Mens All Events'!$C$4:$C$171,0))</f>
        <v>938</v>
      </c>
      <c r="I14">
        <f>INDEX('Mens All Events'!O$4:O$171,MATCH('Mens Team Results'!$E14,'Mens All Events'!$C$4:$C$171,0))</f>
        <v>1014</v>
      </c>
      <c r="J14">
        <f>INDEX('Mens All Events'!P$4:P$171,MATCH('Mens Team Results'!$E14,'Mens All Events'!$C$4:$C$171,0))</f>
        <v>852</v>
      </c>
      <c r="K14">
        <f>INDEX('Mens All Events'!Q$4:Q$171,MATCH('Mens Team Results'!$E14,'Mens All Events'!$C$4:$C$171,0))</f>
        <v>926</v>
      </c>
      <c r="L14">
        <f>INDEX('Mens All Events'!R$4:R$171,MATCH('Mens Team Results'!$E14,'Mens All Events'!$C$4:$C$171,0))</f>
        <v>844</v>
      </c>
      <c r="M14" s="7">
        <f t="shared" si="3"/>
        <v>2783</v>
      </c>
      <c r="N14">
        <v>166</v>
      </c>
      <c r="O14">
        <v>149</v>
      </c>
      <c r="P14">
        <v>191</v>
      </c>
      <c r="Q14">
        <v>190</v>
      </c>
      <c r="R14">
        <v>198</v>
      </c>
      <c r="S14">
        <v>180</v>
      </c>
      <c r="T14">
        <v>180</v>
      </c>
      <c r="U14">
        <v>174</v>
      </c>
      <c r="V14" s="30">
        <v>152</v>
      </c>
      <c r="W14" s="30">
        <v>180</v>
      </c>
      <c r="X14" s="30">
        <v>141</v>
      </c>
      <c r="Y14" s="30">
        <v>150</v>
      </c>
      <c r="Z14" s="30">
        <v>156</v>
      </c>
      <c r="AA14" s="30">
        <v>204</v>
      </c>
      <c r="AB14" s="30">
        <v>225</v>
      </c>
      <c r="AC14" s="30">
        <v>147</v>
      </c>
      <c r="AE14" s="74">
        <f t="shared" si="4"/>
        <v>732</v>
      </c>
    </row>
    <row r="15" spans="1:31" ht="14.25">
      <c r="A15" s="7">
        <f t="shared" si="0"/>
        <v>2</v>
      </c>
      <c r="B15" s="7">
        <f t="shared" si="1"/>
        <v>8927</v>
      </c>
      <c r="C15" s="7"/>
      <c r="D15" s="7"/>
      <c r="E15" s="24" t="s">
        <v>120</v>
      </c>
      <c r="F15" s="7">
        <f t="shared" si="2"/>
        <v>5864</v>
      </c>
      <c r="G15">
        <f>INDEX('Mens All Events'!M$4:M$171,MATCH('Mens Team Results'!$E15,'Mens All Events'!$C$4:$C$171,0))</f>
        <v>1038</v>
      </c>
      <c r="H15">
        <f>INDEX('Mens All Events'!N$4:N$171,MATCH('Mens Team Results'!$E15,'Mens All Events'!$C$4:$C$171,0))</f>
        <v>912</v>
      </c>
      <c r="I15">
        <f>INDEX('Mens All Events'!O$4:O$171,MATCH('Mens Team Results'!$E15,'Mens All Events'!$C$4:$C$171,0))</f>
        <v>1007</v>
      </c>
      <c r="J15">
        <f>INDEX('Mens All Events'!P$4:P$171,MATCH('Mens Team Results'!$E15,'Mens All Events'!$C$4:$C$171,0))</f>
        <v>1037</v>
      </c>
      <c r="K15">
        <f>INDEX('Mens All Events'!Q$4:Q$171,MATCH('Mens Team Results'!$E15,'Mens All Events'!$C$4:$C$171,0))</f>
        <v>984</v>
      </c>
      <c r="L15">
        <f>INDEX('Mens All Events'!R$4:R$171,MATCH('Mens Team Results'!$E15,'Mens All Events'!$C$4:$C$171,0))</f>
        <v>886</v>
      </c>
      <c r="M15">
        <f t="shared" si="3"/>
        <v>3063</v>
      </c>
      <c r="N15">
        <v>212</v>
      </c>
      <c r="O15">
        <v>146</v>
      </c>
      <c r="P15">
        <v>181</v>
      </c>
      <c r="Q15">
        <v>211</v>
      </c>
      <c r="R15">
        <v>128</v>
      </c>
      <c r="S15">
        <v>184</v>
      </c>
      <c r="T15">
        <v>256</v>
      </c>
      <c r="U15">
        <v>174</v>
      </c>
      <c r="V15">
        <v>172</v>
      </c>
      <c r="W15">
        <v>189</v>
      </c>
      <c r="X15">
        <v>193</v>
      </c>
      <c r="Y15">
        <v>222</v>
      </c>
      <c r="Z15" s="30">
        <v>172</v>
      </c>
      <c r="AA15" s="30">
        <v>196</v>
      </c>
      <c r="AB15" s="30">
        <v>226</v>
      </c>
      <c r="AC15" s="30">
        <v>201</v>
      </c>
      <c r="AE15" s="74">
        <f t="shared" si="4"/>
        <v>795</v>
      </c>
    </row>
    <row r="16" spans="1:31" ht="14.25">
      <c r="A16">
        <f t="shared" si="0"/>
        <v>6</v>
      </c>
      <c r="B16">
        <f t="shared" si="1"/>
        <v>8423</v>
      </c>
      <c r="C16" s="7"/>
      <c r="E16" s="21" t="s">
        <v>121</v>
      </c>
      <c r="F16">
        <f t="shared" si="2"/>
        <v>5421</v>
      </c>
      <c r="G16">
        <f>INDEX('Mens All Events'!M$4:M$171,MATCH('Mens Team Results'!$E16,'Mens All Events'!$C$4:$C$171,0))</f>
        <v>896</v>
      </c>
      <c r="H16">
        <f>INDEX('Mens All Events'!N$4:N$171,MATCH('Mens Team Results'!$E16,'Mens All Events'!$C$4:$C$171,0))</f>
        <v>904</v>
      </c>
      <c r="I16">
        <f>INDEX('Mens All Events'!O$4:O$171,MATCH('Mens Team Results'!$E16,'Mens All Events'!$C$4:$C$171,0))</f>
        <v>995</v>
      </c>
      <c r="J16">
        <f>INDEX('Mens All Events'!P$4:P$171,MATCH('Mens Team Results'!$E16,'Mens All Events'!$C$4:$C$171,0))</f>
        <v>872</v>
      </c>
      <c r="K16">
        <f>INDEX('Mens All Events'!Q$4:Q$171,MATCH('Mens Team Results'!$E16,'Mens All Events'!$C$4:$C$171,0))</f>
        <v>865</v>
      </c>
      <c r="L16">
        <f>INDEX('Mens All Events'!R$4:R$171,MATCH('Mens Team Results'!$E16,'Mens All Events'!$C$4:$C$171,0))</f>
        <v>889</v>
      </c>
      <c r="M16">
        <f t="shared" si="3"/>
        <v>3002</v>
      </c>
      <c r="N16">
        <v>142</v>
      </c>
      <c r="O16">
        <v>186</v>
      </c>
      <c r="P16">
        <v>183</v>
      </c>
      <c r="Q16">
        <v>202</v>
      </c>
      <c r="R16">
        <v>203</v>
      </c>
      <c r="S16">
        <v>168</v>
      </c>
      <c r="T16">
        <v>191</v>
      </c>
      <c r="U16">
        <v>191</v>
      </c>
      <c r="V16">
        <v>182</v>
      </c>
      <c r="W16">
        <v>226</v>
      </c>
      <c r="X16">
        <v>259</v>
      </c>
      <c r="Y16">
        <v>218</v>
      </c>
      <c r="Z16" s="30">
        <v>181</v>
      </c>
      <c r="AA16" s="30">
        <v>169</v>
      </c>
      <c r="AB16" s="30">
        <v>142</v>
      </c>
      <c r="AC16" s="30">
        <v>159</v>
      </c>
      <c r="AE16" s="74">
        <f t="shared" si="4"/>
        <v>651</v>
      </c>
    </row>
    <row r="17" spans="1:31" ht="14.25">
      <c r="A17">
        <f t="shared" si="0"/>
        <v>1</v>
      </c>
      <c r="B17">
        <f t="shared" si="1"/>
        <v>9362</v>
      </c>
      <c r="C17" s="7"/>
      <c r="E17" s="27" t="s">
        <v>123</v>
      </c>
      <c r="F17">
        <f t="shared" si="2"/>
        <v>6099</v>
      </c>
      <c r="G17">
        <f>INDEX('Mens All Events'!M$4:M$171,MATCH('Mens Team Results'!$E17,'Mens All Events'!$C$4:$C$171,0))</f>
        <v>1019</v>
      </c>
      <c r="H17">
        <f>INDEX('Mens All Events'!N$4:N$171,MATCH('Mens Team Results'!$E17,'Mens All Events'!$C$4:$C$171,0))</f>
        <v>983</v>
      </c>
      <c r="I17">
        <f>INDEX('Mens All Events'!O$4:O$171,MATCH('Mens Team Results'!$E17,'Mens All Events'!$C$4:$C$171,0))</f>
        <v>921</v>
      </c>
      <c r="J17">
        <f>INDEX('Mens All Events'!P$4:P$171,MATCH('Mens Team Results'!$E17,'Mens All Events'!$C$4:$C$171,0))</f>
        <v>1101</v>
      </c>
      <c r="K17">
        <f>INDEX('Mens All Events'!Q$4:Q$171,MATCH('Mens Team Results'!$E17,'Mens All Events'!$C$4:$C$171,0))</f>
        <v>1068</v>
      </c>
      <c r="L17">
        <f>INDEX('Mens All Events'!R$4:R$171,MATCH('Mens Team Results'!$E17,'Mens All Events'!$C$4:$C$171,0))</f>
        <v>1007</v>
      </c>
      <c r="M17">
        <f t="shared" si="3"/>
        <v>3263</v>
      </c>
      <c r="N17">
        <v>209</v>
      </c>
      <c r="O17">
        <v>177</v>
      </c>
      <c r="P17">
        <v>193</v>
      </c>
      <c r="Q17">
        <v>215</v>
      </c>
      <c r="R17">
        <v>171</v>
      </c>
      <c r="S17">
        <v>197</v>
      </c>
      <c r="T17">
        <v>183</v>
      </c>
      <c r="U17">
        <v>236</v>
      </c>
      <c r="V17">
        <v>243</v>
      </c>
      <c r="W17">
        <v>181</v>
      </c>
      <c r="X17">
        <v>200</v>
      </c>
      <c r="Y17">
        <v>213</v>
      </c>
      <c r="Z17">
        <v>225</v>
      </c>
      <c r="AA17">
        <v>214</v>
      </c>
      <c r="AB17">
        <v>193</v>
      </c>
      <c r="AC17">
        <v>213</v>
      </c>
      <c r="AE17" s="74">
        <f t="shared" si="4"/>
        <v>845</v>
      </c>
    </row>
    <row r="18" spans="1:31" ht="14.25">
      <c r="A18">
        <f t="shared" si="0"/>
        <v>4</v>
      </c>
      <c r="B18" s="7">
        <f t="shared" si="1"/>
        <v>8629</v>
      </c>
      <c r="C18" s="7"/>
      <c r="D18" s="7"/>
      <c r="E18" s="12" t="s">
        <v>122</v>
      </c>
      <c r="F18" s="7">
        <f t="shared" si="2"/>
        <v>5698</v>
      </c>
      <c r="G18">
        <f>INDEX('Mens All Events'!M$4:M$171,MATCH('Mens Team Results'!$E18,'Mens All Events'!$C$4:$C$171,0))</f>
        <v>989</v>
      </c>
      <c r="H18">
        <f>INDEX('Mens All Events'!N$4:N$171,MATCH('Mens Team Results'!$E18,'Mens All Events'!$C$4:$C$171,0))</f>
        <v>986</v>
      </c>
      <c r="I18">
        <f>INDEX('Mens All Events'!O$4:O$171,MATCH('Mens Team Results'!$E18,'Mens All Events'!$C$4:$C$171,0))</f>
        <v>1002</v>
      </c>
      <c r="J18">
        <f>INDEX('Mens All Events'!P$4:P$171,MATCH('Mens Team Results'!$E18,'Mens All Events'!$C$4:$C$171,0))</f>
        <v>933</v>
      </c>
      <c r="K18">
        <f>INDEX('Mens All Events'!Q$4:Q$171,MATCH('Mens Team Results'!$E18,'Mens All Events'!$C$4:$C$171,0))</f>
        <v>878</v>
      </c>
      <c r="L18">
        <f>INDEX('Mens All Events'!R$4:R$171,MATCH('Mens Team Results'!$E18,'Mens All Events'!$C$4:$C$171,0))</f>
        <v>910</v>
      </c>
      <c r="M18" s="7">
        <f t="shared" si="3"/>
        <v>2931</v>
      </c>
      <c r="N18">
        <v>175</v>
      </c>
      <c r="O18">
        <v>181</v>
      </c>
      <c r="P18">
        <v>179</v>
      </c>
      <c r="Q18">
        <v>154</v>
      </c>
      <c r="R18">
        <v>201</v>
      </c>
      <c r="S18">
        <v>236</v>
      </c>
      <c r="T18">
        <v>216</v>
      </c>
      <c r="U18">
        <v>193</v>
      </c>
      <c r="V18">
        <v>125</v>
      </c>
      <c r="W18">
        <v>169</v>
      </c>
      <c r="X18">
        <v>176</v>
      </c>
      <c r="Y18">
        <v>209</v>
      </c>
      <c r="Z18">
        <v>190</v>
      </c>
      <c r="AA18">
        <v>212</v>
      </c>
      <c r="AB18">
        <v>150</v>
      </c>
      <c r="AC18">
        <v>165</v>
      </c>
      <c r="AE18" s="74">
        <f t="shared" si="4"/>
        <v>717</v>
      </c>
    </row>
    <row r="19" spans="1:5" ht="15.75">
      <c r="A19" s="7"/>
      <c r="B19" s="7"/>
      <c r="C19" s="7"/>
      <c r="E19" s="9"/>
    </row>
    <row r="20" spans="1:5" ht="15.75">
      <c r="A20" s="8" t="s">
        <v>34</v>
      </c>
      <c r="B20" s="7"/>
      <c r="C20" s="7"/>
      <c r="E20" s="9"/>
    </row>
    <row r="21" spans="1:31" s="4" customFormat="1" ht="13.5" customHeight="1">
      <c r="A21" s="8" t="s">
        <v>26</v>
      </c>
      <c r="B21" s="8" t="s">
        <v>2</v>
      </c>
      <c r="C21" s="8"/>
      <c r="D21" s="4" t="s">
        <v>5</v>
      </c>
      <c r="E21" s="4" t="s">
        <v>1</v>
      </c>
      <c r="F21" s="4" t="s">
        <v>6</v>
      </c>
      <c r="G21" s="4" t="s">
        <v>16</v>
      </c>
      <c r="H21" s="4" t="s">
        <v>17</v>
      </c>
      <c r="I21" s="4" t="s">
        <v>18</v>
      </c>
      <c r="J21" s="4" t="s">
        <v>19</v>
      </c>
      <c r="K21" s="4" t="s">
        <v>20</v>
      </c>
      <c r="L21" s="4" t="s">
        <v>21</v>
      </c>
      <c r="M21" s="4" t="s">
        <v>7</v>
      </c>
      <c r="N21" s="4">
        <v>1</v>
      </c>
      <c r="O21" s="4">
        <v>2</v>
      </c>
      <c r="P21" s="4">
        <v>3</v>
      </c>
      <c r="Q21" s="4">
        <v>4</v>
      </c>
      <c r="R21" s="4">
        <v>5</v>
      </c>
      <c r="S21" s="4">
        <v>6</v>
      </c>
      <c r="T21" s="4">
        <v>7</v>
      </c>
      <c r="U21" s="4">
        <v>8</v>
      </c>
      <c r="V21" s="4">
        <v>9</v>
      </c>
      <c r="W21" s="4">
        <v>10</v>
      </c>
      <c r="X21" s="4">
        <v>11</v>
      </c>
      <c r="Y21" s="4">
        <v>12</v>
      </c>
      <c r="Z21" s="4">
        <v>13</v>
      </c>
      <c r="AA21" s="4">
        <v>14</v>
      </c>
      <c r="AB21" s="4">
        <v>15</v>
      </c>
      <c r="AC21" s="4">
        <v>16</v>
      </c>
      <c r="AE21" s="74"/>
    </row>
    <row r="22" spans="1:31" ht="13.5" customHeight="1">
      <c r="A22" s="7">
        <f>RANK(B22,$B$22:$B$31,0)</f>
        <v>3</v>
      </c>
      <c r="B22">
        <f>F22+M22</f>
        <v>8100</v>
      </c>
      <c r="E22" s="12" t="s">
        <v>39</v>
      </c>
      <c r="F22">
        <f>SUM(G22:L22)</f>
        <v>5143</v>
      </c>
      <c r="G22">
        <f>INDEX('Mens All Events'!M$4:M$171,MATCH('Mens Team Results'!$E22,'Mens All Events'!$C$4:$C$171,0))</f>
        <v>851</v>
      </c>
      <c r="H22">
        <f>INDEX('Mens All Events'!N$4:N$171,MATCH('Mens Team Results'!$E22,'Mens All Events'!$C$4:$C$171,0))</f>
        <v>839</v>
      </c>
      <c r="I22">
        <f>INDEX('Mens All Events'!O$4:O$171,MATCH('Mens Team Results'!$E22,'Mens All Events'!$C$4:$C$171,0))</f>
        <v>802</v>
      </c>
      <c r="J22">
        <f>INDEX('Mens All Events'!P$4:P$171,MATCH('Mens Team Results'!$E22,'Mens All Events'!$C$4:$C$171,0))</f>
        <v>859</v>
      </c>
      <c r="K22">
        <f>INDEX('Mens All Events'!Q$4:Q$171,MATCH('Mens Team Results'!$E22,'Mens All Events'!$C$4:$C$171,0))</f>
        <v>958</v>
      </c>
      <c r="L22">
        <f>INDEX('Mens All Events'!R$4:R$171,MATCH('Mens Team Results'!$E22,'Mens All Events'!$C$4:$C$171,0))</f>
        <v>834</v>
      </c>
      <c r="M22">
        <f>SUM(N22:AC22)</f>
        <v>2957</v>
      </c>
      <c r="N22">
        <v>184</v>
      </c>
      <c r="O22">
        <v>218</v>
      </c>
      <c r="P22">
        <v>184</v>
      </c>
      <c r="Q22">
        <v>199</v>
      </c>
      <c r="R22">
        <v>215</v>
      </c>
      <c r="S22">
        <v>139</v>
      </c>
      <c r="T22">
        <v>156</v>
      </c>
      <c r="U22">
        <v>171</v>
      </c>
      <c r="V22">
        <v>183</v>
      </c>
      <c r="W22">
        <v>217</v>
      </c>
      <c r="X22">
        <v>173</v>
      </c>
      <c r="Y22">
        <v>158</v>
      </c>
      <c r="Z22">
        <v>210</v>
      </c>
      <c r="AA22">
        <v>175</v>
      </c>
      <c r="AB22">
        <v>201</v>
      </c>
      <c r="AC22">
        <v>174</v>
      </c>
      <c r="AE22" s="74">
        <f t="shared" si="4"/>
        <v>760</v>
      </c>
    </row>
    <row r="23" spans="1:31" ht="13.5" customHeight="1">
      <c r="A23" s="7">
        <f>RANK(B23,$B$22:$B$31,0)</f>
        <v>2</v>
      </c>
      <c r="B23">
        <f>F23+M23</f>
        <v>8373</v>
      </c>
      <c r="E23" s="24" t="s">
        <v>72</v>
      </c>
      <c r="F23">
        <f>SUM(G23:L23)</f>
        <v>5388</v>
      </c>
      <c r="G23">
        <f>INDEX('Mens All Events'!M$4:M$171,MATCH('Mens Team Results'!$E23,'Mens All Events'!$C$4:$C$171,0))</f>
        <v>915</v>
      </c>
      <c r="H23">
        <f>INDEX('Mens All Events'!N$4:N$171,MATCH('Mens Team Results'!$E23,'Mens All Events'!$C$4:$C$171,0))</f>
        <v>953</v>
      </c>
      <c r="I23">
        <f>INDEX('Mens All Events'!O$4:O$171,MATCH('Mens Team Results'!$E23,'Mens All Events'!$C$4:$C$171,0))</f>
        <v>929</v>
      </c>
      <c r="J23">
        <f>INDEX('Mens All Events'!P$4:P$171,MATCH('Mens Team Results'!$E23,'Mens All Events'!$C$4:$C$171,0))</f>
        <v>915</v>
      </c>
      <c r="K23">
        <f>INDEX('Mens All Events'!Q$4:Q$171,MATCH('Mens Team Results'!$E23,'Mens All Events'!$C$4:$C$171,0))</f>
        <v>842</v>
      </c>
      <c r="L23">
        <f>INDEX('Mens All Events'!R$4:R$171,MATCH('Mens Team Results'!$E23,'Mens All Events'!$C$4:$C$171,0))</f>
        <v>834</v>
      </c>
      <c r="M23">
        <f>SUM(N23:AC23)</f>
        <v>2985</v>
      </c>
      <c r="N23">
        <v>138</v>
      </c>
      <c r="O23">
        <v>154</v>
      </c>
      <c r="P23">
        <v>224</v>
      </c>
      <c r="Q23">
        <v>153</v>
      </c>
      <c r="R23">
        <v>176</v>
      </c>
      <c r="S23">
        <v>193</v>
      </c>
      <c r="T23">
        <v>186</v>
      </c>
      <c r="U23">
        <v>211</v>
      </c>
      <c r="V23">
        <v>201</v>
      </c>
      <c r="W23">
        <v>206</v>
      </c>
      <c r="X23">
        <v>165</v>
      </c>
      <c r="Y23">
        <v>176</v>
      </c>
      <c r="Z23">
        <v>201</v>
      </c>
      <c r="AA23">
        <v>192</v>
      </c>
      <c r="AB23">
        <v>176</v>
      </c>
      <c r="AC23">
        <v>233</v>
      </c>
      <c r="AE23" s="74">
        <f t="shared" si="4"/>
        <v>802</v>
      </c>
    </row>
    <row r="24" spans="1:31" ht="13.5" customHeight="1">
      <c r="A24" s="7">
        <f>RANK(B24,$B$22:$B$31,0)</f>
        <v>7</v>
      </c>
      <c r="B24">
        <f>F24+M24</f>
        <v>6366</v>
      </c>
      <c r="E24" s="24" t="s">
        <v>345</v>
      </c>
      <c r="F24">
        <f>SUM(G24:L24)</f>
        <v>4012</v>
      </c>
      <c r="G24">
        <f>INDEX('Mens All Events'!M$4:M$171,MATCH('Mens Team Results'!$E24,'Mens All Events'!$C$4:$C$171,0))</f>
        <v>717</v>
      </c>
      <c r="H24">
        <f>INDEX('Mens All Events'!N$4:N$171,MATCH('Mens Team Results'!$E24,'Mens All Events'!$C$4:$C$171,0))</f>
        <v>680</v>
      </c>
      <c r="I24">
        <f>INDEX('Mens All Events'!O$4:O$171,MATCH('Mens Team Results'!$E24,'Mens All Events'!$C$4:$C$171,0))</f>
        <v>690</v>
      </c>
      <c r="J24">
        <f>INDEX('Mens All Events'!P$4:P$171,MATCH('Mens Team Results'!$E24,'Mens All Events'!$C$4:$C$171,0))</f>
        <v>686</v>
      </c>
      <c r="K24">
        <f>INDEX('Mens All Events'!Q$4:Q$171,MATCH('Mens Team Results'!$E24,'Mens All Events'!$C$4:$C$171,0))</f>
        <v>624</v>
      </c>
      <c r="L24">
        <f>INDEX('Mens All Events'!R$4:R$171,MATCH('Mens Team Results'!$E24,'Mens All Events'!$C$4:$C$171,0))</f>
        <v>615</v>
      </c>
      <c r="M24">
        <f>SUM(N24:AC24)</f>
        <v>2354</v>
      </c>
      <c r="N24">
        <v>144</v>
      </c>
      <c r="O24">
        <v>129</v>
      </c>
      <c r="P24">
        <v>126</v>
      </c>
      <c r="Q24">
        <v>127</v>
      </c>
      <c r="R24">
        <v>135</v>
      </c>
      <c r="S24">
        <v>195</v>
      </c>
      <c r="T24">
        <v>199</v>
      </c>
      <c r="U24">
        <v>109</v>
      </c>
      <c r="V24">
        <v>185</v>
      </c>
      <c r="W24">
        <v>148</v>
      </c>
      <c r="X24">
        <v>157</v>
      </c>
      <c r="Y24">
        <v>134</v>
      </c>
      <c r="Z24">
        <v>166</v>
      </c>
      <c r="AA24">
        <v>108</v>
      </c>
      <c r="AB24">
        <v>143</v>
      </c>
      <c r="AC24">
        <v>149</v>
      </c>
      <c r="AE24" s="74">
        <f t="shared" si="4"/>
        <v>566</v>
      </c>
    </row>
    <row r="25" spans="1:31" ht="14.25">
      <c r="A25" s="7">
        <f>RANK(B25,$B$22:$B$31,0)</f>
        <v>4</v>
      </c>
      <c r="B25" s="7">
        <f>F25+M25</f>
        <v>7667</v>
      </c>
      <c r="C25" s="7"/>
      <c r="D25" s="7"/>
      <c r="E25" s="13" t="s">
        <v>30</v>
      </c>
      <c r="F25" s="7">
        <f>SUM(G25:L25)</f>
        <v>4958</v>
      </c>
      <c r="G25">
        <f>INDEX('Mens All Events'!M$4:M$171,MATCH('Mens Team Results'!$E25,'Mens All Events'!$C$4:$C$171,0))</f>
        <v>831</v>
      </c>
      <c r="H25">
        <f>INDEX('Mens All Events'!N$4:N$171,MATCH('Mens Team Results'!$E25,'Mens All Events'!$C$4:$C$171,0))</f>
        <v>752</v>
      </c>
      <c r="I25">
        <f>INDEX('Mens All Events'!O$4:O$171,MATCH('Mens Team Results'!$E25,'Mens All Events'!$C$4:$C$171,0))</f>
        <v>809</v>
      </c>
      <c r="J25">
        <f>INDEX('Mens All Events'!P$4:P$171,MATCH('Mens Team Results'!$E25,'Mens All Events'!$C$4:$C$171,0))</f>
        <v>853</v>
      </c>
      <c r="K25">
        <f>INDEX('Mens All Events'!Q$4:Q$171,MATCH('Mens Team Results'!$E25,'Mens All Events'!$C$4:$C$171,0))</f>
        <v>801</v>
      </c>
      <c r="L25">
        <f>INDEX('Mens All Events'!R$4:R$171,MATCH('Mens Team Results'!$E25,'Mens All Events'!$C$4:$C$171,0))</f>
        <v>912</v>
      </c>
      <c r="M25" s="7">
        <f>SUM(N25:AC25)</f>
        <v>2709</v>
      </c>
      <c r="N25" s="7">
        <v>178</v>
      </c>
      <c r="O25" s="7">
        <v>221</v>
      </c>
      <c r="P25" s="7">
        <v>121</v>
      </c>
      <c r="Q25" s="30">
        <v>170</v>
      </c>
      <c r="R25" s="30">
        <v>144</v>
      </c>
      <c r="S25" s="30">
        <v>138</v>
      </c>
      <c r="T25" s="30">
        <v>168</v>
      </c>
      <c r="U25" s="30">
        <v>169</v>
      </c>
      <c r="V25" s="30">
        <v>188</v>
      </c>
      <c r="W25" s="30">
        <v>180</v>
      </c>
      <c r="X25" s="30">
        <v>186</v>
      </c>
      <c r="Y25" s="30">
        <v>171</v>
      </c>
      <c r="Z25" s="30">
        <v>159</v>
      </c>
      <c r="AA25" s="30">
        <v>161</v>
      </c>
      <c r="AB25" s="30">
        <v>188</v>
      </c>
      <c r="AC25" s="30">
        <v>167</v>
      </c>
      <c r="AE25" s="74">
        <f t="shared" si="4"/>
        <v>675</v>
      </c>
    </row>
    <row r="26" spans="1:31" ht="13.5" customHeight="1">
      <c r="A26" s="7">
        <f aca="true" t="shared" si="5" ref="A26:A28">RANK(B26,$B$22:$B$31,0)</f>
        <v>5</v>
      </c>
      <c r="B26" s="7">
        <f>F26+M26</f>
        <v>7426</v>
      </c>
      <c r="C26" s="7"/>
      <c r="D26" s="7"/>
      <c r="E26" s="19" t="s">
        <v>346</v>
      </c>
      <c r="F26" s="7">
        <f aca="true" t="shared" si="6" ref="F26:F28">SUM(G26:L26)</f>
        <v>4893</v>
      </c>
      <c r="G26">
        <f>INDEX('Mens All Events'!M$4:M$171,MATCH('Mens Team Results'!$E26,'Mens All Events'!$C$4:$C$171,0))</f>
        <v>799</v>
      </c>
      <c r="H26">
        <f>INDEX('Mens All Events'!N$4:N$171,MATCH('Mens Team Results'!$E26,'Mens All Events'!$C$4:$C$171,0))</f>
        <v>891</v>
      </c>
      <c r="I26">
        <f>INDEX('Mens All Events'!O$4:O$171,MATCH('Mens Team Results'!$E26,'Mens All Events'!$C$4:$C$171,0))</f>
        <v>794</v>
      </c>
      <c r="J26">
        <f>INDEX('Mens All Events'!P$4:P$171,MATCH('Mens Team Results'!$E26,'Mens All Events'!$C$4:$C$171,0))</f>
        <v>821</v>
      </c>
      <c r="K26">
        <f>INDEX('Mens All Events'!Q$4:Q$171,MATCH('Mens Team Results'!$E26,'Mens All Events'!$C$4:$C$171,0))</f>
        <v>806</v>
      </c>
      <c r="L26">
        <f>INDEX('Mens All Events'!R$4:R$171,MATCH('Mens Team Results'!$E26,'Mens All Events'!$C$4:$C$171,0))</f>
        <v>782</v>
      </c>
      <c r="M26" s="7">
        <f aca="true" t="shared" si="7" ref="M26:M28">SUM(N26:AC26)</f>
        <v>2533</v>
      </c>
      <c r="N26" s="7">
        <v>161</v>
      </c>
      <c r="O26" s="7">
        <v>125</v>
      </c>
      <c r="P26" s="7">
        <v>128</v>
      </c>
      <c r="Q26" s="30">
        <v>190</v>
      </c>
      <c r="R26" s="30">
        <v>186</v>
      </c>
      <c r="S26" s="30">
        <v>157</v>
      </c>
      <c r="T26" s="30">
        <v>160</v>
      </c>
      <c r="U26" s="30">
        <v>168</v>
      </c>
      <c r="V26" s="30">
        <v>160</v>
      </c>
      <c r="W26" s="30">
        <v>200</v>
      </c>
      <c r="X26" s="30">
        <v>159</v>
      </c>
      <c r="Y26" s="30">
        <v>142</v>
      </c>
      <c r="Z26" s="30">
        <v>124</v>
      </c>
      <c r="AA26" s="30">
        <v>116</v>
      </c>
      <c r="AB26" s="30">
        <v>162</v>
      </c>
      <c r="AC26" s="30">
        <v>195</v>
      </c>
      <c r="AE26" s="74">
        <f t="shared" si="4"/>
        <v>597</v>
      </c>
    </row>
    <row r="27" spans="1:31" ht="13.5" customHeight="1">
      <c r="A27" s="7">
        <f t="shared" si="5"/>
        <v>6</v>
      </c>
      <c r="B27" s="7">
        <f aca="true" t="shared" si="8" ref="B27:B28">F27+M27</f>
        <v>7047</v>
      </c>
      <c r="C27" s="7"/>
      <c r="E27" s="24" t="s">
        <v>347</v>
      </c>
      <c r="F27" s="7">
        <f t="shared" si="6"/>
        <v>4514</v>
      </c>
      <c r="G27">
        <f>INDEX('Mens All Events'!M$4:M$171,MATCH('Mens Team Results'!$E27,'Mens All Events'!$C$4:$C$171,0))</f>
        <v>780</v>
      </c>
      <c r="H27">
        <f>INDEX('Mens All Events'!N$4:N$171,MATCH('Mens Team Results'!$E27,'Mens All Events'!$C$4:$C$171,0))</f>
        <v>778</v>
      </c>
      <c r="I27">
        <f>INDEX('Mens All Events'!O$4:O$171,MATCH('Mens Team Results'!$E27,'Mens All Events'!$C$4:$C$171,0))</f>
        <v>761</v>
      </c>
      <c r="J27">
        <f>INDEX('Mens All Events'!P$4:P$171,MATCH('Mens Team Results'!$E27,'Mens All Events'!$C$4:$C$171,0))</f>
        <v>775</v>
      </c>
      <c r="K27">
        <f>INDEX('Mens All Events'!Q$4:Q$171,MATCH('Mens Team Results'!$E27,'Mens All Events'!$C$4:$C$171,0))</f>
        <v>716</v>
      </c>
      <c r="L27">
        <f>INDEX('Mens All Events'!R$4:R$171,MATCH('Mens Team Results'!$E27,'Mens All Events'!$C$4:$C$171,0))</f>
        <v>704</v>
      </c>
      <c r="M27" s="7">
        <f t="shared" si="7"/>
        <v>2533</v>
      </c>
      <c r="N27" s="30">
        <v>153</v>
      </c>
      <c r="O27" s="30">
        <v>103</v>
      </c>
      <c r="P27" s="30">
        <v>145</v>
      </c>
      <c r="Q27" s="30">
        <v>168</v>
      </c>
      <c r="R27" s="30">
        <v>150</v>
      </c>
      <c r="S27" s="30">
        <v>180</v>
      </c>
      <c r="T27" s="30">
        <v>180</v>
      </c>
      <c r="U27" s="30">
        <v>184</v>
      </c>
      <c r="V27" s="30">
        <v>132</v>
      </c>
      <c r="W27" s="30">
        <v>130</v>
      </c>
      <c r="X27" s="30">
        <v>174</v>
      </c>
      <c r="Y27" s="30">
        <v>207</v>
      </c>
      <c r="Z27" s="30">
        <v>145</v>
      </c>
      <c r="AA27" s="30">
        <v>167</v>
      </c>
      <c r="AB27" s="30">
        <v>137</v>
      </c>
      <c r="AC27" s="30">
        <v>178</v>
      </c>
      <c r="AE27" s="74">
        <f t="shared" si="4"/>
        <v>627</v>
      </c>
    </row>
    <row r="28" spans="1:31" ht="14.25">
      <c r="A28" s="7">
        <f t="shared" si="5"/>
        <v>1</v>
      </c>
      <c r="B28" s="7">
        <f t="shared" si="8"/>
        <v>9329</v>
      </c>
      <c r="C28" s="7"/>
      <c r="E28" s="24" t="s">
        <v>348</v>
      </c>
      <c r="F28" s="7">
        <f t="shared" si="6"/>
        <v>6182</v>
      </c>
      <c r="G28">
        <f>INDEX('Mens All Events'!M$4:M$171,MATCH('Mens Team Results'!$E28,'Mens All Events'!$C$4:$C$171,0))</f>
        <v>908</v>
      </c>
      <c r="H28">
        <f>INDEX('Mens All Events'!N$4:N$171,MATCH('Mens Team Results'!$E28,'Mens All Events'!$C$4:$C$171,0))</f>
        <v>1066</v>
      </c>
      <c r="I28">
        <f>INDEX('Mens All Events'!O$4:O$171,MATCH('Mens Team Results'!$E28,'Mens All Events'!$C$4:$C$171,0))</f>
        <v>1058</v>
      </c>
      <c r="J28">
        <f>INDEX('Mens All Events'!P$4:P$171,MATCH('Mens Team Results'!$E28,'Mens All Events'!$C$4:$C$171,0))</f>
        <v>1009</v>
      </c>
      <c r="K28">
        <f>INDEX('Mens All Events'!Q$4:Q$171,MATCH('Mens Team Results'!$E28,'Mens All Events'!$C$4:$C$171,0))</f>
        <v>1127</v>
      </c>
      <c r="L28">
        <f>INDEX('Mens All Events'!R$4:R$171,MATCH('Mens Team Results'!$E28,'Mens All Events'!$C$4:$C$171,0))</f>
        <v>1014</v>
      </c>
      <c r="M28" s="7">
        <f t="shared" si="7"/>
        <v>3147</v>
      </c>
      <c r="N28" s="30">
        <v>200</v>
      </c>
      <c r="O28" s="30">
        <v>192</v>
      </c>
      <c r="P28" s="30">
        <v>160</v>
      </c>
      <c r="Q28" s="30">
        <v>216</v>
      </c>
      <c r="R28" s="30">
        <v>192</v>
      </c>
      <c r="S28" s="30">
        <v>188</v>
      </c>
      <c r="T28" s="30">
        <v>195</v>
      </c>
      <c r="U28" s="30">
        <v>180</v>
      </c>
      <c r="V28" s="30">
        <v>221</v>
      </c>
      <c r="W28" s="30">
        <v>178</v>
      </c>
      <c r="X28" s="30">
        <v>176</v>
      </c>
      <c r="Y28" s="30">
        <v>204</v>
      </c>
      <c r="Z28" s="30">
        <v>192</v>
      </c>
      <c r="AA28" s="30">
        <v>205</v>
      </c>
      <c r="AB28" s="30">
        <v>237</v>
      </c>
      <c r="AC28" s="30">
        <v>211</v>
      </c>
      <c r="AE28" s="74">
        <f t="shared" si="4"/>
        <v>845</v>
      </c>
    </row>
    <row r="29" spans="1:13" ht="15.75">
      <c r="A29" s="7"/>
      <c r="B29" s="7"/>
      <c r="C29" s="7"/>
      <c r="D29" s="7"/>
      <c r="E29" s="10"/>
      <c r="F29" s="7"/>
      <c r="G29" s="7"/>
      <c r="H29" s="7"/>
      <c r="I29" s="7"/>
      <c r="J29" s="7"/>
      <c r="K29" s="7"/>
      <c r="L29" s="7"/>
      <c r="M29" s="7"/>
    </row>
    <row r="30" spans="1:13" ht="15.75">
      <c r="A30" s="7"/>
      <c r="B30" s="7"/>
      <c r="C30" s="7"/>
      <c r="D30" s="7"/>
      <c r="E30" s="9"/>
      <c r="F30" s="7"/>
      <c r="M30" s="7"/>
    </row>
    <row r="31" spans="1:5" ht="15.75">
      <c r="A31" s="7"/>
      <c r="C31" s="7"/>
      <c r="E31" s="9"/>
    </row>
    <row r="34" ht="15.75">
      <c r="E34" s="9"/>
    </row>
    <row r="35" ht="15.75">
      <c r="E35" s="9"/>
    </row>
    <row r="36" ht="15.75">
      <c r="E36" s="9"/>
    </row>
    <row r="37" ht="15.75">
      <c r="E37" s="9"/>
    </row>
    <row r="38" ht="15.75">
      <c r="E38" s="9"/>
    </row>
    <row r="39" ht="15.75">
      <c r="E39" s="9"/>
    </row>
    <row r="40" ht="15.75">
      <c r="E40" s="9"/>
    </row>
    <row r="41" ht="15.75">
      <c r="E41" s="9"/>
    </row>
    <row r="42" ht="15.75">
      <c r="E42" s="9"/>
    </row>
    <row r="43" ht="15.75">
      <c r="E43" s="9"/>
    </row>
    <row r="44" ht="15.75">
      <c r="E44" s="9"/>
    </row>
    <row r="45" ht="15.75">
      <c r="E45" s="9"/>
    </row>
    <row r="46" ht="15.75">
      <c r="E46" s="9"/>
    </row>
    <row r="47" ht="15.75">
      <c r="E47" s="9"/>
    </row>
    <row r="48" ht="15.75">
      <c r="E48" s="9"/>
    </row>
    <row r="49" ht="15.75">
      <c r="E49" s="9"/>
    </row>
    <row r="50" ht="15.75">
      <c r="E50" s="9"/>
    </row>
    <row r="55" ht="12.75">
      <c r="E55" s="26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workbookViewId="0" topLeftCell="A1">
      <selection activeCell="Z11" sqref="Z11"/>
    </sheetView>
  </sheetViews>
  <sheetFormatPr defaultColWidth="9.140625" defaultRowHeight="12.75"/>
  <cols>
    <col min="1" max="1" width="8.00390625" style="0" bestFit="1" customWidth="1"/>
    <col min="2" max="2" width="10.00390625" style="0" customWidth="1"/>
    <col min="3" max="3" width="4.57421875" style="0" bestFit="1" customWidth="1"/>
    <col min="4" max="4" width="8.7109375" style="2" bestFit="1" customWidth="1"/>
    <col min="5" max="5" width="26.57421875" style="0" bestFit="1" customWidth="1"/>
    <col min="6" max="6" width="12.140625" style="0" bestFit="1" customWidth="1"/>
    <col min="7" max="7" width="5.7109375" style="0" bestFit="1" customWidth="1"/>
    <col min="8" max="10" width="5.57421875" style="0" customWidth="1"/>
    <col min="11" max="11" width="5.8515625" style="0" customWidth="1"/>
    <col min="12" max="12" width="5.7109375" style="0" customWidth="1"/>
    <col min="13" max="13" width="11.421875" style="0" bestFit="1" customWidth="1"/>
    <col min="14" max="27" width="4.00390625" style="0" bestFit="1" customWidth="1"/>
    <col min="28" max="28" width="5.00390625" style="0" bestFit="1" customWidth="1"/>
    <col min="29" max="29" width="4.00390625" style="0" bestFit="1" customWidth="1"/>
    <col min="30" max="30" width="3.7109375" style="0" customWidth="1"/>
    <col min="31" max="31" width="9.140625" style="0" bestFit="1" customWidth="1"/>
    <col min="32" max="35" width="3.8515625" style="0" customWidth="1"/>
    <col min="36" max="36" width="5.00390625" style="0" bestFit="1" customWidth="1"/>
    <col min="37" max="45" width="3.8515625" style="0" customWidth="1"/>
  </cols>
  <sheetData>
    <row r="1" ht="13.5" customHeight="1">
      <c r="A1" s="4" t="s">
        <v>32</v>
      </c>
    </row>
    <row r="2" ht="13.5" customHeight="1">
      <c r="A2" s="4"/>
    </row>
    <row r="3" ht="13.5" customHeight="1">
      <c r="A3" s="4" t="s">
        <v>31</v>
      </c>
    </row>
    <row r="4" spans="1:31" s="4" customFormat="1" ht="13.5" customHeight="1">
      <c r="A4" s="4" t="s">
        <v>26</v>
      </c>
      <c r="B4" s="4" t="s">
        <v>2</v>
      </c>
      <c r="D4" s="4" t="s">
        <v>5</v>
      </c>
      <c r="E4" s="4" t="s">
        <v>1</v>
      </c>
      <c r="F4" s="4" t="s">
        <v>6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7</v>
      </c>
      <c r="N4" s="4">
        <v>1</v>
      </c>
      <c r="O4" s="4">
        <v>2</v>
      </c>
      <c r="P4" s="4">
        <v>3</v>
      </c>
      <c r="Q4" s="4">
        <v>4</v>
      </c>
      <c r="R4" s="4">
        <v>5</v>
      </c>
      <c r="S4" s="4">
        <v>6</v>
      </c>
      <c r="T4" s="4">
        <v>7</v>
      </c>
      <c r="U4" s="4">
        <v>8</v>
      </c>
      <c r="V4" s="4">
        <v>9</v>
      </c>
      <c r="W4" s="4">
        <v>10</v>
      </c>
      <c r="X4" s="4">
        <v>11</v>
      </c>
      <c r="Y4" s="4">
        <v>12</v>
      </c>
      <c r="Z4" s="4">
        <v>13</v>
      </c>
      <c r="AA4" s="4">
        <v>14</v>
      </c>
      <c r="AB4" s="4">
        <v>15</v>
      </c>
      <c r="AC4" s="4">
        <v>16</v>
      </c>
      <c r="AE4" s="143" t="s">
        <v>352</v>
      </c>
    </row>
    <row r="5" spans="1:31" ht="13.5" customHeight="1">
      <c r="A5" s="7">
        <f>RANK(B5,$B$5:$B$16,0)</f>
        <v>8</v>
      </c>
      <c r="B5" s="7">
        <f aca="true" t="shared" si="0" ref="B5:B15">F5+M5</f>
        <v>7661</v>
      </c>
      <c r="C5" s="7"/>
      <c r="D5" s="11"/>
      <c r="E5" s="29" t="s">
        <v>116</v>
      </c>
      <c r="F5" s="7">
        <f aca="true" t="shared" si="1" ref="F5:F15">SUM(G5:L5)</f>
        <v>5036</v>
      </c>
      <c r="G5">
        <f>INDEX('Womens All Events'!M$4:M$123,MATCH('Womens Team results'!$E5,'Womens All Events'!$C$4:$C$123,0))</f>
        <v>815</v>
      </c>
      <c r="H5">
        <f>INDEX('Womens All Events'!N$4:N$123,MATCH('Womens Team results'!$E5,'Womens All Events'!$C$4:$C$123,0))</f>
        <v>851</v>
      </c>
      <c r="I5">
        <f>INDEX('Womens All Events'!O$4:O$123,MATCH('Womens Team results'!$E5,'Womens All Events'!$C$4:$C$123,0))</f>
        <v>831</v>
      </c>
      <c r="J5">
        <f>INDEX('Womens All Events'!P$4:P$123,MATCH('Womens Team results'!$E5,'Womens All Events'!$C$4:$C$123,0))</f>
        <v>865</v>
      </c>
      <c r="K5">
        <f>INDEX('Womens All Events'!Q$4:Q$123,MATCH('Womens Team results'!$E5,'Womens All Events'!$C$4:$C$123,0))</f>
        <v>912</v>
      </c>
      <c r="L5">
        <f>INDEX('Womens All Events'!R$4:R$123,MATCH('Womens Team results'!$E5,'Womens All Events'!$C$4:$C$123,0))</f>
        <v>762</v>
      </c>
      <c r="M5" s="7">
        <f aca="true" t="shared" si="2" ref="M5:M15">SUM(N5:AC5)</f>
        <v>2625</v>
      </c>
      <c r="N5" s="7">
        <v>171</v>
      </c>
      <c r="O5" s="7">
        <v>170</v>
      </c>
      <c r="P5" s="7">
        <v>159</v>
      </c>
      <c r="Q5" s="30">
        <v>144</v>
      </c>
      <c r="R5" s="30">
        <v>202</v>
      </c>
      <c r="S5" s="30">
        <v>180</v>
      </c>
      <c r="T5" s="30">
        <v>121</v>
      </c>
      <c r="U5" s="30">
        <v>156</v>
      </c>
      <c r="V5" s="30">
        <v>185</v>
      </c>
      <c r="W5" s="30">
        <v>165</v>
      </c>
      <c r="X5" s="30">
        <v>181</v>
      </c>
      <c r="Y5" s="30">
        <v>151</v>
      </c>
      <c r="Z5" s="30">
        <v>150</v>
      </c>
      <c r="AA5" s="30">
        <v>169</v>
      </c>
      <c r="AB5" s="30">
        <v>180</v>
      </c>
      <c r="AC5" s="30">
        <v>141</v>
      </c>
      <c r="AE5" s="74">
        <f>IF(SUM(Z5:AC5)&gt;0,SUM(Z5:AC5),IF(SUM(V5:Y5)&gt;0,SUM(V5:Y5),IF(SUM(R5:U5)&gt;0,SUM(R5:U5),SUM(N5:Q5))))</f>
        <v>640</v>
      </c>
    </row>
    <row r="6" spans="1:31" ht="13.5" customHeight="1">
      <c r="A6" s="7">
        <f aca="true" t="shared" si="3" ref="A6:A15">RANK(B6,$B$5:$B$16,0)</f>
        <v>9</v>
      </c>
      <c r="B6" s="7">
        <f t="shared" si="0"/>
        <v>7613</v>
      </c>
      <c r="C6" s="7"/>
      <c r="D6" s="11"/>
      <c r="E6" s="29" t="s">
        <v>25</v>
      </c>
      <c r="F6" s="7">
        <f t="shared" si="1"/>
        <v>5007</v>
      </c>
      <c r="G6">
        <f>INDEX('Womens All Events'!M$4:M$123,MATCH('Womens Team results'!$E6,'Womens All Events'!$C$4:$C$123,0))</f>
        <v>800</v>
      </c>
      <c r="H6">
        <f>INDEX('Womens All Events'!N$4:N$123,MATCH('Womens Team results'!$E6,'Womens All Events'!$C$4:$C$123,0))</f>
        <v>737</v>
      </c>
      <c r="I6">
        <f>INDEX('Womens All Events'!O$4:O$123,MATCH('Womens Team results'!$E6,'Womens All Events'!$C$4:$C$123,0))</f>
        <v>856</v>
      </c>
      <c r="J6">
        <f>INDEX('Womens All Events'!P$4:P$123,MATCH('Womens Team results'!$E6,'Womens All Events'!$C$4:$C$123,0))</f>
        <v>938</v>
      </c>
      <c r="K6">
        <f>INDEX('Womens All Events'!Q$4:Q$123,MATCH('Womens Team results'!$E6,'Womens All Events'!$C$4:$C$123,0))</f>
        <v>831</v>
      </c>
      <c r="L6">
        <f>INDEX('Womens All Events'!R$4:R$123,MATCH('Womens Team results'!$E6,'Womens All Events'!$C$4:$C$123,0))</f>
        <v>845</v>
      </c>
      <c r="M6" s="7">
        <f t="shared" si="2"/>
        <v>2606</v>
      </c>
      <c r="N6" s="7">
        <v>188</v>
      </c>
      <c r="O6" s="7">
        <v>163</v>
      </c>
      <c r="P6" s="7">
        <v>169</v>
      </c>
      <c r="Q6" s="30">
        <v>157</v>
      </c>
      <c r="R6" s="30">
        <v>168</v>
      </c>
      <c r="S6" s="30">
        <v>168</v>
      </c>
      <c r="T6" s="30">
        <v>176</v>
      </c>
      <c r="U6" s="30">
        <v>182</v>
      </c>
      <c r="V6" s="30">
        <v>148</v>
      </c>
      <c r="W6" s="30">
        <v>134</v>
      </c>
      <c r="X6" s="30">
        <v>157</v>
      </c>
      <c r="Y6" s="30">
        <v>110</v>
      </c>
      <c r="Z6" s="30">
        <v>166</v>
      </c>
      <c r="AA6" s="30">
        <v>173</v>
      </c>
      <c r="AB6" s="30">
        <v>146</v>
      </c>
      <c r="AC6" s="30">
        <v>201</v>
      </c>
      <c r="AE6" s="74">
        <f aca="true" t="shared" si="4" ref="AE6:AE24">IF(SUM(Z6:AC6)&gt;0,SUM(Z6:AC6),IF(SUM(V6:Y6)&gt;0,SUM(V6:Y6),IF(SUM(R6:U6)&gt;0,SUM(R6:U6),SUM(N6:Q6))))</f>
        <v>686</v>
      </c>
    </row>
    <row r="7" spans="1:31" ht="13.5" customHeight="1">
      <c r="A7" s="7">
        <f t="shared" si="3"/>
        <v>2</v>
      </c>
      <c r="B7" s="7">
        <f t="shared" si="0"/>
        <v>8171</v>
      </c>
      <c r="C7" s="7"/>
      <c r="D7" s="11"/>
      <c r="E7" s="12" t="s">
        <v>35</v>
      </c>
      <c r="F7" s="7">
        <f t="shared" si="1"/>
        <v>5277</v>
      </c>
      <c r="G7">
        <f>INDEX('Womens All Events'!M$4:M$123,MATCH('Womens Team results'!$E7,'Womens All Events'!$C$4:$C$123,0))</f>
        <v>817</v>
      </c>
      <c r="H7">
        <f>INDEX('Womens All Events'!N$4:N$123,MATCH('Womens Team results'!$E7,'Womens All Events'!$C$4:$C$123,0))</f>
        <v>901</v>
      </c>
      <c r="I7">
        <f>INDEX('Womens All Events'!O$4:O$123,MATCH('Womens Team results'!$E7,'Womens All Events'!$C$4:$C$123,0))</f>
        <v>853</v>
      </c>
      <c r="J7">
        <f>INDEX('Womens All Events'!P$4:P$123,MATCH('Womens Team results'!$E7,'Womens All Events'!$C$4:$C$123,0))</f>
        <v>886</v>
      </c>
      <c r="K7">
        <f>INDEX('Womens All Events'!Q$4:Q$123,MATCH('Womens Team results'!$E7,'Womens All Events'!$C$4:$C$123,0))</f>
        <v>962</v>
      </c>
      <c r="L7">
        <f>INDEX('Womens All Events'!R$4:R$123,MATCH('Womens Team results'!$E7,'Womens All Events'!$C$4:$C$123,0))</f>
        <v>858</v>
      </c>
      <c r="M7" s="7">
        <f t="shared" si="2"/>
        <v>2894</v>
      </c>
      <c r="N7" s="30">
        <v>140</v>
      </c>
      <c r="O7" s="30">
        <v>178</v>
      </c>
      <c r="P7" s="30">
        <v>145</v>
      </c>
      <c r="Q7" s="30">
        <v>182</v>
      </c>
      <c r="R7" s="30">
        <v>211</v>
      </c>
      <c r="S7" s="30">
        <v>189</v>
      </c>
      <c r="T7" s="30">
        <v>164</v>
      </c>
      <c r="U7" s="30">
        <v>204</v>
      </c>
      <c r="V7" s="30">
        <v>169</v>
      </c>
      <c r="W7" s="30">
        <v>220</v>
      </c>
      <c r="X7" s="30">
        <v>214</v>
      </c>
      <c r="Y7" s="30">
        <v>193</v>
      </c>
      <c r="Z7" s="30">
        <v>164</v>
      </c>
      <c r="AA7" s="30">
        <v>170</v>
      </c>
      <c r="AB7" s="30">
        <v>170</v>
      </c>
      <c r="AC7" s="30">
        <v>181</v>
      </c>
      <c r="AE7" s="74">
        <f t="shared" si="4"/>
        <v>685</v>
      </c>
    </row>
    <row r="8" spans="1:31" ht="13.5" customHeight="1">
      <c r="A8" s="7">
        <f t="shared" si="3"/>
        <v>5</v>
      </c>
      <c r="B8" s="7">
        <f t="shared" si="0"/>
        <v>7830</v>
      </c>
      <c r="C8" s="7"/>
      <c r="D8" s="11"/>
      <c r="E8" s="16" t="s">
        <v>117</v>
      </c>
      <c r="F8" s="7">
        <f t="shared" si="1"/>
        <v>5221</v>
      </c>
      <c r="G8">
        <f>INDEX('Womens All Events'!M$4:M$123,MATCH('Womens Team results'!$E8,'Womens All Events'!$C$4:$C$123,0))</f>
        <v>905</v>
      </c>
      <c r="H8">
        <f>INDEX('Womens All Events'!N$4:N$123,MATCH('Womens Team results'!$E8,'Womens All Events'!$C$4:$C$123,0))</f>
        <v>813</v>
      </c>
      <c r="I8">
        <f>INDEX('Womens All Events'!O$4:O$123,MATCH('Womens Team results'!$E8,'Womens All Events'!$C$4:$C$123,0))</f>
        <v>881</v>
      </c>
      <c r="J8">
        <f>INDEX('Womens All Events'!P$4:P$123,MATCH('Womens Team results'!$E8,'Womens All Events'!$C$4:$C$123,0))</f>
        <v>878</v>
      </c>
      <c r="K8">
        <f>INDEX('Womens All Events'!Q$4:Q$123,MATCH('Womens Team results'!$E8,'Womens All Events'!$C$4:$C$123,0))</f>
        <v>981</v>
      </c>
      <c r="L8">
        <f>INDEX('Womens All Events'!R$4:R$123,MATCH('Womens Team results'!$E8,'Womens All Events'!$C$4:$C$123,0))</f>
        <v>763</v>
      </c>
      <c r="M8" s="7">
        <f t="shared" si="2"/>
        <v>2609</v>
      </c>
      <c r="N8" s="30">
        <v>135</v>
      </c>
      <c r="O8" s="30">
        <v>137</v>
      </c>
      <c r="P8" s="30">
        <v>181</v>
      </c>
      <c r="Q8" s="30">
        <v>204</v>
      </c>
      <c r="R8" s="30">
        <v>158</v>
      </c>
      <c r="S8" s="30">
        <v>183</v>
      </c>
      <c r="T8" s="30">
        <v>173</v>
      </c>
      <c r="U8" s="30">
        <v>148</v>
      </c>
      <c r="V8" s="30">
        <v>159</v>
      </c>
      <c r="W8" s="30">
        <v>180</v>
      </c>
      <c r="X8" s="30">
        <v>142</v>
      </c>
      <c r="Y8" s="30">
        <v>169</v>
      </c>
      <c r="Z8" s="30">
        <v>161</v>
      </c>
      <c r="AA8" s="30">
        <v>171</v>
      </c>
      <c r="AB8" s="30">
        <v>156</v>
      </c>
      <c r="AC8" s="30">
        <v>152</v>
      </c>
      <c r="AE8" s="74">
        <f t="shared" si="4"/>
        <v>640</v>
      </c>
    </row>
    <row r="9" spans="1:31" ht="14.25">
      <c r="A9" s="7">
        <f t="shared" si="3"/>
        <v>4</v>
      </c>
      <c r="B9" s="7">
        <f t="shared" si="0"/>
        <v>7854</v>
      </c>
      <c r="C9" s="7"/>
      <c r="D9" s="7"/>
      <c r="E9" s="29" t="s">
        <v>23</v>
      </c>
      <c r="F9" s="7">
        <f t="shared" si="1"/>
        <v>5076</v>
      </c>
      <c r="G9">
        <f>INDEX('Womens All Events'!M$4:M$123,MATCH('Womens Team results'!$E9,'Womens All Events'!$C$4:$C$123,0))</f>
        <v>851</v>
      </c>
      <c r="H9">
        <f>INDEX('Womens All Events'!N$4:N$123,MATCH('Womens Team results'!$E9,'Womens All Events'!$C$4:$C$123,0))</f>
        <v>844</v>
      </c>
      <c r="I9">
        <f>INDEX('Womens All Events'!O$4:O$123,MATCH('Womens Team results'!$E9,'Womens All Events'!$C$4:$C$123,0))</f>
        <v>912</v>
      </c>
      <c r="J9">
        <f>INDEX('Womens All Events'!P$4:P$123,MATCH('Womens Team results'!$E9,'Womens All Events'!$C$4:$C$123,0))</f>
        <v>896</v>
      </c>
      <c r="K9">
        <f>INDEX('Womens All Events'!Q$4:Q$123,MATCH('Womens Team results'!$E9,'Womens All Events'!$C$4:$C$123,0))</f>
        <v>772</v>
      </c>
      <c r="L9">
        <f>INDEX('Womens All Events'!R$4:R$123,MATCH('Womens Team results'!$E9,'Womens All Events'!$C$4:$C$123,0))</f>
        <v>801</v>
      </c>
      <c r="M9" s="7">
        <f t="shared" si="2"/>
        <v>2778</v>
      </c>
      <c r="N9" s="7">
        <v>168</v>
      </c>
      <c r="O9" s="7">
        <v>175</v>
      </c>
      <c r="P9" s="7">
        <v>134</v>
      </c>
      <c r="Q9" s="30">
        <v>161</v>
      </c>
      <c r="R9" s="30">
        <v>171</v>
      </c>
      <c r="S9" s="30">
        <v>187</v>
      </c>
      <c r="T9" s="30">
        <v>180</v>
      </c>
      <c r="U9" s="30">
        <v>171</v>
      </c>
      <c r="V9" s="30">
        <v>184</v>
      </c>
      <c r="W9" s="30">
        <v>200</v>
      </c>
      <c r="X9" s="30">
        <v>179</v>
      </c>
      <c r="Y9" s="30">
        <v>170</v>
      </c>
      <c r="Z9" s="30">
        <v>173</v>
      </c>
      <c r="AA9" s="30">
        <v>186</v>
      </c>
      <c r="AB9" s="30">
        <v>141</v>
      </c>
      <c r="AC9" s="30">
        <v>198</v>
      </c>
      <c r="AE9" s="74">
        <f t="shared" si="4"/>
        <v>698</v>
      </c>
    </row>
    <row r="10" spans="1:31" ht="14.25">
      <c r="A10" s="7">
        <f t="shared" si="3"/>
        <v>10</v>
      </c>
      <c r="B10" s="7">
        <f t="shared" si="0"/>
        <v>7144</v>
      </c>
      <c r="C10" s="7"/>
      <c r="D10" s="7"/>
      <c r="E10" s="16" t="s">
        <v>29</v>
      </c>
      <c r="F10" s="7">
        <f t="shared" si="1"/>
        <v>4625</v>
      </c>
      <c r="G10">
        <f>INDEX('Womens All Events'!M$4:M$123,MATCH('Womens Team results'!$E10,'Womens All Events'!$C$4:$C$123,0))</f>
        <v>797</v>
      </c>
      <c r="H10">
        <f>INDEX('Womens All Events'!N$4:N$123,MATCH('Womens Team results'!$E10,'Womens All Events'!$C$4:$C$123,0))</f>
        <v>706</v>
      </c>
      <c r="I10">
        <f>INDEX('Womens All Events'!O$4:O$123,MATCH('Womens Team results'!$E10,'Womens All Events'!$C$4:$C$123,0))</f>
        <v>810</v>
      </c>
      <c r="J10">
        <f>INDEX('Womens All Events'!P$4:P$123,MATCH('Womens Team results'!$E10,'Womens All Events'!$C$4:$C$123,0))</f>
        <v>806</v>
      </c>
      <c r="K10">
        <f>INDEX('Womens All Events'!Q$4:Q$123,MATCH('Womens Team results'!$E10,'Womens All Events'!$C$4:$C$123,0))</f>
        <v>795</v>
      </c>
      <c r="L10">
        <f>INDEX('Womens All Events'!R$4:R$123,MATCH('Womens Team results'!$E10,'Womens All Events'!$C$4:$C$123,0))</f>
        <v>711</v>
      </c>
      <c r="M10" s="7">
        <f t="shared" si="2"/>
        <v>2519</v>
      </c>
      <c r="N10" s="7">
        <v>181</v>
      </c>
      <c r="O10" s="7">
        <v>202</v>
      </c>
      <c r="P10" s="7">
        <v>121</v>
      </c>
      <c r="Q10" s="30">
        <v>153</v>
      </c>
      <c r="R10" s="30">
        <v>161</v>
      </c>
      <c r="S10" s="30">
        <v>139</v>
      </c>
      <c r="T10" s="30">
        <v>142</v>
      </c>
      <c r="U10" s="30">
        <v>152</v>
      </c>
      <c r="V10" s="30">
        <v>162</v>
      </c>
      <c r="W10" s="30">
        <v>159</v>
      </c>
      <c r="X10" s="30">
        <v>143</v>
      </c>
      <c r="Y10" s="30">
        <v>159</v>
      </c>
      <c r="Z10" s="30">
        <v>166</v>
      </c>
      <c r="AA10" s="30">
        <v>138</v>
      </c>
      <c r="AB10" s="30">
        <v>142</v>
      </c>
      <c r="AC10" s="30">
        <v>199</v>
      </c>
      <c r="AE10" s="74">
        <f t="shared" si="4"/>
        <v>645</v>
      </c>
    </row>
    <row r="11" spans="1:31" ht="14.25">
      <c r="A11" s="7">
        <f t="shared" si="3"/>
        <v>7</v>
      </c>
      <c r="B11" s="7">
        <f t="shared" si="0"/>
        <v>7679</v>
      </c>
      <c r="C11" s="7"/>
      <c r="D11" s="7"/>
      <c r="E11" s="29" t="s">
        <v>24</v>
      </c>
      <c r="F11" s="7">
        <f t="shared" si="1"/>
        <v>5034</v>
      </c>
      <c r="G11">
        <f>INDEX('Womens All Events'!M$4:M$123,MATCH('Womens Team results'!$E11,'Womens All Events'!$C$4:$C$123,0))</f>
        <v>883</v>
      </c>
      <c r="H11">
        <f>INDEX('Womens All Events'!N$4:N$123,MATCH('Womens Team results'!$E11,'Womens All Events'!$C$4:$C$123,0))</f>
        <v>844</v>
      </c>
      <c r="I11">
        <f>INDEX('Womens All Events'!O$4:O$123,MATCH('Womens Team results'!$E11,'Womens All Events'!$C$4:$C$123,0))</f>
        <v>817</v>
      </c>
      <c r="J11">
        <f>INDEX('Womens All Events'!P$4:P$123,MATCH('Womens Team results'!$E11,'Womens All Events'!$C$4:$C$123,0))</f>
        <v>802</v>
      </c>
      <c r="K11">
        <f>INDEX('Womens All Events'!Q$4:Q$123,MATCH('Womens Team results'!$E11,'Womens All Events'!$C$4:$C$123,0))</f>
        <v>891</v>
      </c>
      <c r="L11">
        <f>INDEX('Womens All Events'!R$4:R$123,MATCH('Womens Team results'!$E11,'Womens All Events'!$C$4:$C$123,0))</f>
        <v>797</v>
      </c>
      <c r="M11" s="7">
        <f t="shared" si="2"/>
        <v>2645</v>
      </c>
      <c r="N11" s="30">
        <v>170</v>
      </c>
      <c r="O11" s="30">
        <v>197</v>
      </c>
      <c r="P11" s="30">
        <v>161</v>
      </c>
      <c r="Q11" s="30">
        <v>188</v>
      </c>
      <c r="R11" s="30">
        <v>203</v>
      </c>
      <c r="S11" s="30">
        <v>157</v>
      </c>
      <c r="T11" s="30">
        <v>125</v>
      </c>
      <c r="U11" s="30">
        <v>181</v>
      </c>
      <c r="V11" s="30">
        <v>150</v>
      </c>
      <c r="W11" s="30">
        <v>148</v>
      </c>
      <c r="X11" s="30">
        <v>148</v>
      </c>
      <c r="Y11" s="30">
        <v>164</v>
      </c>
      <c r="Z11" s="30">
        <v>138</v>
      </c>
      <c r="AA11" s="30">
        <v>174</v>
      </c>
      <c r="AB11" s="30">
        <v>164</v>
      </c>
      <c r="AC11" s="30">
        <v>177</v>
      </c>
      <c r="AE11" s="74">
        <f t="shared" si="4"/>
        <v>653</v>
      </c>
    </row>
    <row r="12" spans="1:31" ht="14.25">
      <c r="A12" s="7">
        <f t="shared" si="3"/>
        <v>6</v>
      </c>
      <c r="B12" s="7">
        <f t="shared" si="0"/>
        <v>7727</v>
      </c>
      <c r="C12" s="7"/>
      <c r="D12" s="7"/>
      <c r="E12" s="12" t="s">
        <v>118</v>
      </c>
      <c r="F12" s="7">
        <f t="shared" si="1"/>
        <v>5069</v>
      </c>
      <c r="G12">
        <f>INDEX('Womens All Events'!M$4:M$123,MATCH('Womens Team results'!$E12,'Womens All Events'!$C$4:$C$123,0))</f>
        <v>891</v>
      </c>
      <c r="H12">
        <f>INDEX('Womens All Events'!N$4:N$123,MATCH('Womens Team results'!$E12,'Womens All Events'!$C$4:$C$123,0))</f>
        <v>856</v>
      </c>
      <c r="I12">
        <f>INDEX('Womens All Events'!O$4:O$123,MATCH('Womens Team results'!$E12,'Womens All Events'!$C$4:$C$123,0))</f>
        <v>874</v>
      </c>
      <c r="J12">
        <f>INDEX('Womens All Events'!P$4:P$123,MATCH('Womens Team results'!$E12,'Womens All Events'!$C$4:$C$123,0))</f>
        <v>801</v>
      </c>
      <c r="K12">
        <f>INDEX('Womens All Events'!Q$4:Q$123,MATCH('Womens Team results'!$E12,'Womens All Events'!$C$4:$C$123,0))</f>
        <v>806</v>
      </c>
      <c r="L12">
        <f>INDEX('Womens All Events'!R$4:R$123,MATCH('Womens Team results'!$E12,'Womens All Events'!$C$4:$C$123,0))</f>
        <v>841</v>
      </c>
      <c r="M12" s="7">
        <f t="shared" si="2"/>
        <v>2658</v>
      </c>
      <c r="N12" s="30">
        <v>136</v>
      </c>
      <c r="O12" s="30">
        <v>190</v>
      </c>
      <c r="P12" s="30">
        <v>178</v>
      </c>
      <c r="Q12" s="30">
        <v>158</v>
      </c>
      <c r="R12" s="30">
        <v>146</v>
      </c>
      <c r="S12" s="30">
        <v>169</v>
      </c>
      <c r="T12" s="30">
        <v>133</v>
      </c>
      <c r="U12" s="30">
        <v>164</v>
      </c>
      <c r="V12" s="30">
        <v>143</v>
      </c>
      <c r="W12" s="30">
        <v>202</v>
      </c>
      <c r="X12" s="30">
        <v>160</v>
      </c>
      <c r="Y12" s="30">
        <v>179</v>
      </c>
      <c r="Z12" s="30">
        <v>184</v>
      </c>
      <c r="AA12" s="30">
        <v>193</v>
      </c>
      <c r="AB12" s="30">
        <v>159</v>
      </c>
      <c r="AC12" s="30">
        <v>164</v>
      </c>
      <c r="AE12" s="74">
        <f t="shared" si="4"/>
        <v>700</v>
      </c>
    </row>
    <row r="13" spans="1:31" ht="14.25">
      <c r="A13" s="7">
        <f t="shared" si="3"/>
        <v>3</v>
      </c>
      <c r="B13" s="7">
        <f t="shared" si="0"/>
        <v>8070</v>
      </c>
      <c r="C13" s="7"/>
      <c r="D13" s="7"/>
      <c r="E13" s="16" t="s">
        <v>121</v>
      </c>
      <c r="F13" s="7">
        <f t="shared" si="1"/>
        <v>5257</v>
      </c>
      <c r="G13">
        <f>INDEX('Womens All Events'!M$4:M$123,MATCH('Womens Team results'!$E13,'Womens All Events'!$C$4:$C$123,0))</f>
        <v>876</v>
      </c>
      <c r="H13">
        <f>INDEX('Womens All Events'!N$4:N$123,MATCH('Womens Team results'!$E13,'Womens All Events'!$C$4:$C$123,0))</f>
        <v>863</v>
      </c>
      <c r="I13">
        <f>INDEX('Womens All Events'!O$4:O$123,MATCH('Womens Team results'!$E13,'Womens All Events'!$C$4:$C$123,0))</f>
        <v>835</v>
      </c>
      <c r="J13">
        <f>INDEX('Womens All Events'!P$4:P$123,MATCH('Womens Team results'!$E13,'Womens All Events'!$C$4:$C$123,0))</f>
        <v>878</v>
      </c>
      <c r="K13">
        <f>INDEX('Womens All Events'!Q$4:Q$123,MATCH('Womens Team results'!$E13,'Womens All Events'!$C$4:$C$123,0))</f>
        <v>910</v>
      </c>
      <c r="L13">
        <f>INDEX('Womens All Events'!R$4:R$123,MATCH('Womens Team results'!$E13,'Womens All Events'!$C$4:$C$123,0))</f>
        <v>895</v>
      </c>
      <c r="M13" s="7">
        <f t="shared" si="2"/>
        <v>2813</v>
      </c>
      <c r="N13" s="30">
        <v>165</v>
      </c>
      <c r="O13" s="30">
        <v>201</v>
      </c>
      <c r="P13" s="30">
        <v>178</v>
      </c>
      <c r="Q13" s="30">
        <v>162</v>
      </c>
      <c r="R13" s="30">
        <v>195</v>
      </c>
      <c r="S13" s="30">
        <v>167</v>
      </c>
      <c r="T13" s="30">
        <v>191</v>
      </c>
      <c r="U13" s="30">
        <v>186</v>
      </c>
      <c r="V13" s="30">
        <v>194</v>
      </c>
      <c r="W13" s="30">
        <v>198</v>
      </c>
      <c r="X13" s="30">
        <v>166</v>
      </c>
      <c r="Y13" s="30">
        <v>161</v>
      </c>
      <c r="Z13" s="30">
        <v>158</v>
      </c>
      <c r="AA13" s="30">
        <v>171</v>
      </c>
      <c r="AB13" s="30">
        <v>170</v>
      </c>
      <c r="AC13" s="30">
        <v>150</v>
      </c>
      <c r="AE13" s="74">
        <f t="shared" si="4"/>
        <v>649</v>
      </c>
    </row>
    <row r="14" spans="1:31" ht="14.25">
      <c r="A14" s="7">
        <f t="shared" si="3"/>
        <v>1</v>
      </c>
      <c r="B14" s="7">
        <f t="shared" si="0"/>
        <v>9232</v>
      </c>
      <c r="C14" s="7"/>
      <c r="D14" s="7"/>
      <c r="E14" s="12" t="s">
        <v>123</v>
      </c>
      <c r="F14" s="7">
        <f t="shared" si="1"/>
        <v>6153</v>
      </c>
      <c r="G14">
        <f>INDEX('Womens All Events'!M$4:M$123,MATCH('Womens Team results'!$E14,'Womens All Events'!$C$4:$C$123,0))</f>
        <v>1059</v>
      </c>
      <c r="H14">
        <f>INDEX('Womens All Events'!N$4:N$123,MATCH('Womens Team results'!$E14,'Womens All Events'!$C$4:$C$123,0))</f>
        <v>1000</v>
      </c>
      <c r="I14">
        <f>INDEX('Womens All Events'!O$4:O$123,MATCH('Womens Team results'!$E14,'Womens All Events'!$C$4:$C$123,0))</f>
        <v>1033</v>
      </c>
      <c r="J14">
        <f>INDEX('Womens All Events'!P$4:P$123,MATCH('Womens Team results'!$E14,'Womens All Events'!$C$4:$C$123,0))</f>
        <v>1111</v>
      </c>
      <c r="K14">
        <f>INDEX('Womens All Events'!Q$4:Q$123,MATCH('Womens Team results'!$E14,'Womens All Events'!$C$4:$C$123,0))</f>
        <v>991</v>
      </c>
      <c r="L14">
        <f>INDEX('Womens All Events'!R$4:R$123,MATCH('Womens Team results'!$E14,'Womens All Events'!$C$4:$C$123,0))</f>
        <v>959</v>
      </c>
      <c r="M14" s="7">
        <f t="shared" si="2"/>
        <v>3079</v>
      </c>
      <c r="N14" s="30">
        <v>191</v>
      </c>
      <c r="O14" s="30">
        <v>208</v>
      </c>
      <c r="P14" s="30">
        <v>201</v>
      </c>
      <c r="Q14" s="30">
        <v>233</v>
      </c>
      <c r="R14" s="30">
        <v>181</v>
      </c>
      <c r="S14" s="30">
        <v>193</v>
      </c>
      <c r="T14" s="30">
        <v>213</v>
      </c>
      <c r="U14" s="30">
        <v>235</v>
      </c>
      <c r="V14" s="30">
        <v>163</v>
      </c>
      <c r="W14" s="30">
        <v>182</v>
      </c>
      <c r="X14" s="30">
        <v>176</v>
      </c>
      <c r="Y14" s="30">
        <v>167</v>
      </c>
      <c r="Z14" s="30">
        <v>158</v>
      </c>
      <c r="AA14" s="30">
        <v>194</v>
      </c>
      <c r="AB14" s="30">
        <v>208</v>
      </c>
      <c r="AC14" s="30">
        <v>176</v>
      </c>
      <c r="AE14" s="74">
        <f t="shared" si="4"/>
        <v>736</v>
      </c>
    </row>
    <row r="15" spans="1:31" ht="14.25">
      <c r="A15" s="7">
        <f t="shared" si="3"/>
        <v>11</v>
      </c>
      <c r="B15" s="7">
        <f t="shared" si="0"/>
        <v>6538</v>
      </c>
      <c r="C15" s="7"/>
      <c r="D15" s="7"/>
      <c r="E15" s="12" t="s">
        <v>124</v>
      </c>
      <c r="F15" s="7">
        <f t="shared" si="1"/>
        <v>4251</v>
      </c>
      <c r="G15">
        <f>INDEX('Womens All Events'!M$4:M$123,MATCH('Womens Team results'!$E15,'Womens All Events'!$C$4:$C$123,0))</f>
        <v>669</v>
      </c>
      <c r="H15">
        <f>INDEX('Womens All Events'!N$4:N$123,MATCH('Womens Team results'!$E15,'Womens All Events'!$C$4:$C$123,0))</f>
        <v>795</v>
      </c>
      <c r="I15">
        <f>INDEX('Womens All Events'!O$4:O$123,MATCH('Womens Team results'!$E15,'Womens All Events'!$C$4:$C$123,0))</f>
        <v>660</v>
      </c>
      <c r="J15">
        <f>INDEX('Womens All Events'!P$4:P$123,MATCH('Womens Team results'!$E15,'Womens All Events'!$C$4:$C$123,0))</f>
        <v>686</v>
      </c>
      <c r="K15">
        <f>INDEX('Womens All Events'!Q$4:Q$123,MATCH('Womens Team results'!$E15,'Womens All Events'!$C$4:$C$123,0))</f>
        <v>716</v>
      </c>
      <c r="L15">
        <f>INDEX('Womens All Events'!R$4:R$123,MATCH('Womens Team results'!$E15,'Womens All Events'!$C$4:$C$123,0))</f>
        <v>725</v>
      </c>
      <c r="M15" s="7">
        <f t="shared" si="2"/>
        <v>2287</v>
      </c>
      <c r="N15" s="7">
        <v>183</v>
      </c>
      <c r="O15" s="7">
        <v>128</v>
      </c>
      <c r="P15" s="7">
        <v>165</v>
      </c>
      <c r="Q15" s="30">
        <v>130</v>
      </c>
      <c r="R15" s="30">
        <v>194</v>
      </c>
      <c r="S15" s="30">
        <v>123</v>
      </c>
      <c r="T15" s="30">
        <v>130</v>
      </c>
      <c r="U15" s="30">
        <v>113</v>
      </c>
      <c r="V15" s="30">
        <v>153</v>
      </c>
      <c r="W15" s="30">
        <v>123</v>
      </c>
      <c r="X15" s="30">
        <v>118</v>
      </c>
      <c r="Y15" s="30">
        <v>151</v>
      </c>
      <c r="Z15" s="30">
        <v>133</v>
      </c>
      <c r="AA15" s="30">
        <v>143</v>
      </c>
      <c r="AB15" s="30">
        <v>145</v>
      </c>
      <c r="AC15" s="30">
        <v>155</v>
      </c>
      <c r="AE15" s="74">
        <f t="shared" si="4"/>
        <v>576</v>
      </c>
    </row>
    <row r="16" spans="1:31" ht="14.25">
      <c r="A16" s="7"/>
      <c r="B16" s="7"/>
      <c r="C16" s="7"/>
      <c r="D16" s="7"/>
      <c r="E16" s="12"/>
      <c r="F16" s="7"/>
      <c r="M16" s="7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E16" s="74"/>
    </row>
    <row r="17" spans="1:31" ht="14.25">
      <c r="A17" s="7"/>
      <c r="B17" s="7"/>
      <c r="C17" s="7"/>
      <c r="D17" s="7"/>
      <c r="E17" s="12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E17" s="74"/>
    </row>
    <row r="18" spans="1:31" ht="14.25">
      <c r="A18" s="7"/>
      <c r="B18" s="7"/>
      <c r="C18" s="7"/>
      <c r="D18" s="7"/>
      <c r="E18" s="12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E18" s="74"/>
    </row>
    <row r="19" spans="1:31" ht="12.75">
      <c r="A19" s="8" t="s">
        <v>34</v>
      </c>
      <c r="B19" s="7"/>
      <c r="C19" s="7"/>
      <c r="D19" s="1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E19" s="74"/>
    </row>
    <row r="20" spans="1:31" s="4" customFormat="1" ht="13.5" customHeight="1">
      <c r="A20" s="8" t="s">
        <v>26</v>
      </c>
      <c r="B20" s="8" t="s">
        <v>2</v>
      </c>
      <c r="C20" s="8"/>
      <c r="D20" s="8" t="s">
        <v>5</v>
      </c>
      <c r="E20" s="8" t="s">
        <v>1</v>
      </c>
      <c r="F20" s="8" t="s">
        <v>6</v>
      </c>
      <c r="G20" s="8" t="s">
        <v>16</v>
      </c>
      <c r="H20" s="8" t="s">
        <v>17</v>
      </c>
      <c r="I20" s="8" t="s">
        <v>18</v>
      </c>
      <c r="J20" s="8" t="s">
        <v>19</v>
      </c>
      <c r="K20" s="8" t="s">
        <v>20</v>
      </c>
      <c r="L20" s="8" t="s">
        <v>21</v>
      </c>
      <c r="M20" s="8" t="s">
        <v>7</v>
      </c>
      <c r="N20" s="8">
        <v>1</v>
      </c>
      <c r="O20" s="8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  <c r="Z20" s="8">
        <v>13</v>
      </c>
      <c r="AA20" s="8">
        <v>14</v>
      </c>
      <c r="AB20" s="8">
        <v>15</v>
      </c>
      <c r="AC20" s="8">
        <v>16</v>
      </c>
      <c r="AE20" s="74"/>
    </row>
    <row r="21" spans="1:31" ht="13.5" customHeight="1">
      <c r="A21" s="7">
        <f aca="true" t="shared" si="5" ref="A21:A24">RANK(B21,$B$21:$B$26,0)</f>
        <v>4</v>
      </c>
      <c r="B21" s="7">
        <f aca="true" t="shared" si="6" ref="B21:B24">F21+M21</f>
        <v>6195</v>
      </c>
      <c r="C21" s="7"/>
      <c r="D21" s="11"/>
      <c r="E21" s="29" t="s">
        <v>39</v>
      </c>
      <c r="F21" s="7">
        <f aca="true" t="shared" si="7" ref="F21:F24">SUM(G21:L21)</f>
        <v>3986</v>
      </c>
      <c r="G21">
        <f>INDEX('Womens All Events'!M$4:M$123,MATCH('Womens Team results'!$E21,'Womens All Events'!$C$4:$C$123,0))</f>
        <v>591</v>
      </c>
      <c r="H21">
        <f>INDEX('Womens All Events'!N$4:N$123,MATCH('Womens Team results'!$E21,'Womens All Events'!$C$4:$C$123,0))</f>
        <v>728</v>
      </c>
      <c r="I21">
        <f>INDEX('Womens All Events'!O$4:O$123,MATCH('Womens Team results'!$E21,'Womens All Events'!$C$4:$C$123,0))</f>
        <v>696</v>
      </c>
      <c r="J21">
        <f>INDEX('Womens All Events'!P$4:P$123,MATCH('Womens Team results'!$E21,'Womens All Events'!$C$4:$C$123,0))</f>
        <v>646</v>
      </c>
      <c r="K21">
        <f>INDEX('Womens All Events'!Q$4:Q$123,MATCH('Womens Team results'!$E21,'Womens All Events'!$C$4:$C$123,0))</f>
        <v>630</v>
      </c>
      <c r="L21">
        <f>INDEX('Womens All Events'!R$4:R$123,MATCH('Womens Team results'!$E21,'Womens All Events'!$C$4:$C$123,0))</f>
        <v>695</v>
      </c>
      <c r="M21" s="7">
        <f aca="true" t="shared" si="8" ref="M21:M24">SUM(N21:AC21)</f>
        <v>2209</v>
      </c>
      <c r="N21" s="7">
        <v>135</v>
      </c>
      <c r="O21" s="7">
        <v>145</v>
      </c>
      <c r="P21" s="7">
        <v>136</v>
      </c>
      <c r="Q21" s="30">
        <v>145</v>
      </c>
      <c r="R21" s="30">
        <v>149</v>
      </c>
      <c r="S21" s="30">
        <v>185</v>
      </c>
      <c r="T21" s="30">
        <v>136</v>
      </c>
      <c r="U21" s="30">
        <v>164</v>
      </c>
      <c r="V21" s="30">
        <v>112</v>
      </c>
      <c r="W21" s="30">
        <v>123</v>
      </c>
      <c r="X21" s="30">
        <v>134</v>
      </c>
      <c r="Y21" s="30">
        <v>119</v>
      </c>
      <c r="Z21" s="30">
        <v>97</v>
      </c>
      <c r="AA21" s="30">
        <v>122</v>
      </c>
      <c r="AB21" s="30">
        <v>172</v>
      </c>
      <c r="AC21" s="30">
        <v>135</v>
      </c>
      <c r="AE21" s="74">
        <f t="shared" si="4"/>
        <v>526</v>
      </c>
    </row>
    <row r="22" spans="1:31" ht="13.5" customHeight="1">
      <c r="A22" s="7">
        <f t="shared" si="5"/>
        <v>2</v>
      </c>
      <c r="B22" s="7">
        <f t="shared" si="6"/>
        <v>7767</v>
      </c>
      <c r="C22" s="7"/>
      <c r="D22" s="7"/>
      <c r="E22" s="12" t="s">
        <v>72</v>
      </c>
      <c r="F22" s="7">
        <f t="shared" si="7"/>
        <v>5128</v>
      </c>
      <c r="G22">
        <f>INDEX('Womens All Events'!M$4:M$123,MATCH('Womens Team results'!$E22,'Womens All Events'!$C$4:$C$123,0))</f>
        <v>901</v>
      </c>
      <c r="H22">
        <f>INDEX('Womens All Events'!N$4:N$123,MATCH('Womens Team results'!$E22,'Womens All Events'!$C$4:$C$123,0))</f>
        <v>789</v>
      </c>
      <c r="I22">
        <f>INDEX('Womens All Events'!O$4:O$123,MATCH('Womens Team results'!$E22,'Womens All Events'!$C$4:$C$123,0))</f>
        <v>863</v>
      </c>
      <c r="J22">
        <f>INDEX('Womens All Events'!P$4:P$123,MATCH('Womens Team results'!$E22,'Womens All Events'!$C$4:$C$123,0))</f>
        <v>781</v>
      </c>
      <c r="K22">
        <f>INDEX('Womens All Events'!Q$4:Q$123,MATCH('Womens Team results'!$E22,'Womens All Events'!$C$4:$C$123,0))</f>
        <v>913</v>
      </c>
      <c r="L22">
        <f>INDEX('Womens All Events'!R$4:R$123,MATCH('Womens Team results'!$E22,'Womens All Events'!$C$4:$C$123,0))</f>
        <v>881</v>
      </c>
      <c r="M22" s="7">
        <f t="shared" si="8"/>
        <v>2639</v>
      </c>
      <c r="N22" s="7">
        <v>139</v>
      </c>
      <c r="O22" s="7">
        <v>152</v>
      </c>
      <c r="P22" s="7">
        <v>129</v>
      </c>
      <c r="Q22" s="30">
        <v>186</v>
      </c>
      <c r="R22" s="30">
        <v>201</v>
      </c>
      <c r="S22" s="30">
        <v>176</v>
      </c>
      <c r="T22" s="30">
        <v>154</v>
      </c>
      <c r="U22" s="30">
        <v>158</v>
      </c>
      <c r="V22" s="30">
        <v>190</v>
      </c>
      <c r="W22" s="30">
        <v>143</v>
      </c>
      <c r="X22" s="30">
        <v>149</v>
      </c>
      <c r="Y22" s="30">
        <v>182</v>
      </c>
      <c r="Z22" s="30">
        <v>200</v>
      </c>
      <c r="AA22" s="30">
        <v>167</v>
      </c>
      <c r="AB22" s="30">
        <v>139</v>
      </c>
      <c r="AC22" s="30">
        <v>174</v>
      </c>
      <c r="AE22" s="74">
        <f t="shared" si="4"/>
        <v>680</v>
      </c>
    </row>
    <row r="23" spans="1:31" ht="14.25">
      <c r="A23" s="7">
        <f t="shared" si="5"/>
        <v>3</v>
      </c>
      <c r="B23" s="7">
        <f t="shared" si="6"/>
        <v>7390</v>
      </c>
      <c r="C23" s="7"/>
      <c r="D23" s="7"/>
      <c r="E23" s="29" t="s">
        <v>30</v>
      </c>
      <c r="F23" s="7">
        <f t="shared" si="7"/>
        <v>4832</v>
      </c>
      <c r="G23">
        <f>INDEX('Womens All Events'!M$4:M$123,MATCH('Womens Team results'!$E23,'Womens All Events'!$C$4:$C$123,0))</f>
        <v>832</v>
      </c>
      <c r="H23">
        <f>INDEX('Womens All Events'!N$4:N$123,MATCH('Womens Team results'!$E23,'Womens All Events'!$C$4:$C$123,0))</f>
        <v>815</v>
      </c>
      <c r="I23">
        <f>INDEX('Womens All Events'!O$4:O$123,MATCH('Womens Team results'!$E23,'Womens All Events'!$C$4:$C$123,0))</f>
        <v>854</v>
      </c>
      <c r="J23">
        <f>INDEX('Womens All Events'!P$4:P$123,MATCH('Womens Team results'!$E23,'Womens All Events'!$C$4:$C$123,0))</f>
        <v>782</v>
      </c>
      <c r="K23">
        <f>INDEX('Womens All Events'!Q$4:Q$123,MATCH('Womens Team results'!$E23,'Womens All Events'!$C$4:$C$123,0))</f>
        <v>782</v>
      </c>
      <c r="L23">
        <f>INDEX('Womens All Events'!R$4:R$123,MATCH('Womens Team results'!$E23,'Womens All Events'!$C$4:$C$123,0))</f>
        <v>767</v>
      </c>
      <c r="M23" s="7">
        <f t="shared" si="8"/>
        <v>2558</v>
      </c>
      <c r="N23" s="7">
        <v>144</v>
      </c>
      <c r="O23" s="7">
        <v>136</v>
      </c>
      <c r="P23" s="7">
        <v>147</v>
      </c>
      <c r="Q23" s="30">
        <v>211</v>
      </c>
      <c r="R23" s="30">
        <v>181</v>
      </c>
      <c r="S23" s="30">
        <v>166</v>
      </c>
      <c r="T23" s="30">
        <v>189</v>
      </c>
      <c r="U23" s="30">
        <v>173</v>
      </c>
      <c r="V23" s="30">
        <v>141</v>
      </c>
      <c r="W23" s="30">
        <v>169</v>
      </c>
      <c r="X23" s="30">
        <v>150</v>
      </c>
      <c r="Y23" s="30">
        <v>155</v>
      </c>
      <c r="Z23" s="30">
        <v>155</v>
      </c>
      <c r="AA23" s="30">
        <v>126</v>
      </c>
      <c r="AB23" s="30">
        <v>140</v>
      </c>
      <c r="AC23" s="30">
        <v>175</v>
      </c>
      <c r="AE23" s="74">
        <f t="shared" si="4"/>
        <v>596</v>
      </c>
    </row>
    <row r="24" spans="1:31" ht="14.25">
      <c r="A24" s="7">
        <f t="shared" si="5"/>
        <v>1</v>
      </c>
      <c r="B24" s="7">
        <f t="shared" si="6"/>
        <v>7965</v>
      </c>
      <c r="C24" s="7"/>
      <c r="D24" s="11"/>
      <c r="E24" s="16" t="s">
        <v>348</v>
      </c>
      <c r="F24" s="7">
        <f t="shared" si="7"/>
        <v>5205</v>
      </c>
      <c r="G24">
        <f>INDEX('Womens All Events'!M$4:M$123,MATCH('Womens Team results'!$E24,'Womens All Events'!$C$4:$C$123,0))</f>
        <v>885</v>
      </c>
      <c r="H24">
        <f>INDEX('Womens All Events'!N$4:N$123,MATCH('Womens Team results'!$E24,'Womens All Events'!$C$4:$C$123,0))</f>
        <v>914</v>
      </c>
      <c r="I24">
        <f>INDEX('Womens All Events'!O$4:O$123,MATCH('Womens Team results'!$E24,'Womens All Events'!$C$4:$C$123,0))</f>
        <v>834</v>
      </c>
      <c r="J24">
        <f>INDEX('Womens All Events'!P$4:P$123,MATCH('Womens Team results'!$E24,'Womens All Events'!$C$4:$C$123,0))</f>
        <v>871</v>
      </c>
      <c r="K24">
        <f>INDEX('Womens All Events'!Q$4:Q$123,MATCH('Womens Team results'!$E24,'Womens All Events'!$C$4:$C$123,0))</f>
        <v>819</v>
      </c>
      <c r="L24">
        <f>INDEX('Womens All Events'!R$4:R$123,MATCH('Womens Team results'!$E24,'Womens All Events'!$C$4:$C$123,0))</f>
        <v>882</v>
      </c>
      <c r="M24" s="7">
        <f t="shared" si="8"/>
        <v>2760</v>
      </c>
      <c r="N24" s="30">
        <v>171</v>
      </c>
      <c r="O24" s="30">
        <v>222</v>
      </c>
      <c r="P24" s="30">
        <v>190</v>
      </c>
      <c r="Q24" s="30">
        <v>142</v>
      </c>
      <c r="R24" s="30">
        <v>188</v>
      </c>
      <c r="S24" s="30">
        <v>173</v>
      </c>
      <c r="T24" s="30">
        <v>134</v>
      </c>
      <c r="U24" s="30">
        <v>182</v>
      </c>
      <c r="V24" s="30">
        <v>146</v>
      </c>
      <c r="W24" s="30">
        <v>178</v>
      </c>
      <c r="X24" s="30">
        <v>131</v>
      </c>
      <c r="Y24" s="30">
        <v>176</v>
      </c>
      <c r="Z24" s="30">
        <v>179</v>
      </c>
      <c r="AA24" s="30">
        <v>153</v>
      </c>
      <c r="AB24" s="30">
        <v>183</v>
      </c>
      <c r="AC24" s="30">
        <v>212</v>
      </c>
      <c r="AE24" s="74">
        <f t="shared" si="4"/>
        <v>727</v>
      </c>
    </row>
    <row r="25" spans="1:29" ht="14.25">
      <c r="A25" s="7"/>
      <c r="B25" s="7"/>
      <c r="C25" s="7"/>
      <c r="D25" s="7"/>
      <c r="E25" s="12"/>
      <c r="F25" s="7"/>
      <c r="M25" s="7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ht="14.25">
      <c r="A26" s="7"/>
      <c r="B26" s="7"/>
      <c r="C26" s="7"/>
      <c r="D26"/>
      <c r="E26" s="12"/>
      <c r="F26" s="7"/>
      <c r="M26" s="7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30" ht="15.75">
      <c r="E30" s="9"/>
    </row>
    <row r="31" ht="15.75">
      <c r="E31" s="9"/>
    </row>
    <row r="32" ht="15.75">
      <c r="E32" s="9"/>
    </row>
    <row r="33" ht="15.75">
      <c r="E33" s="9"/>
    </row>
    <row r="34" ht="15.75">
      <c r="E34" s="9"/>
    </row>
    <row r="35" ht="15.75">
      <c r="E35" s="9"/>
    </row>
    <row r="36" ht="15.75">
      <c r="E36" s="9"/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workbookViewId="0" topLeftCell="A1">
      <selection activeCell="F20" sqref="F20"/>
    </sheetView>
  </sheetViews>
  <sheetFormatPr defaultColWidth="9.140625" defaultRowHeight="12.75"/>
  <sheetData>
    <row r="1" spans="1:17" ht="15.75">
      <c r="A1" s="47" t="s">
        <v>28</v>
      </c>
      <c r="B1" s="47"/>
      <c r="C1" s="48"/>
      <c r="D1" s="48"/>
      <c r="E1" s="48"/>
      <c r="F1" s="48"/>
      <c r="G1" s="48"/>
      <c r="H1" s="48"/>
      <c r="I1" s="48"/>
      <c r="J1" s="47" t="s">
        <v>27</v>
      </c>
      <c r="K1" s="47"/>
      <c r="L1" s="48"/>
      <c r="M1" s="48"/>
      <c r="N1" s="48"/>
      <c r="O1" s="48"/>
      <c r="P1" s="48"/>
      <c r="Q1" s="48"/>
    </row>
    <row r="2" spans="1:17" ht="12.75">
      <c r="A2" s="49" t="s">
        <v>95</v>
      </c>
      <c r="B2" s="48"/>
      <c r="C2" s="48"/>
      <c r="D2" s="48"/>
      <c r="E2" s="48"/>
      <c r="F2" s="48"/>
      <c r="G2" s="48"/>
      <c r="H2" s="48"/>
      <c r="I2" s="48"/>
      <c r="J2" s="49" t="s">
        <v>96</v>
      </c>
      <c r="K2" s="48"/>
      <c r="L2" s="48"/>
      <c r="M2" s="48"/>
      <c r="N2" s="48"/>
      <c r="O2" s="48"/>
      <c r="P2" s="48"/>
      <c r="Q2" s="48"/>
    </row>
    <row r="3" spans="1:17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2.75">
      <c r="A4" s="67" t="str">
        <f>'Mens team standings'!E4</f>
        <v>Wichita State University</v>
      </c>
      <c r="B4" s="50"/>
      <c r="C4" s="48"/>
      <c r="D4" s="48"/>
      <c r="E4" s="48"/>
      <c r="F4" s="48"/>
      <c r="G4" s="48"/>
      <c r="H4" s="48"/>
      <c r="I4" s="48"/>
      <c r="J4" s="67" t="str">
        <f>'Womens team standings'!E4</f>
        <v>Wichita State University</v>
      </c>
      <c r="K4" s="50"/>
      <c r="L4" s="48"/>
      <c r="M4" s="48"/>
      <c r="N4" s="48"/>
      <c r="O4" s="48"/>
      <c r="P4" s="48"/>
      <c r="Q4" s="48"/>
    </row>
    <row r="5" spans="1:17" ht="12.75">
      <c r="A5" s="70"/>
      <c r="B5" s="52"/>
      <c r="C5" s="48"/>
      <c r="D5" s="48"/>
      <c r="E5" s="48"/>
      <c r="F5" s="48"/>
      <c r="G5" s="48"/>
      <c r="H5" s="48"/>
      <c r="I5" s="48"/>
      <c r="J5" s="70"/>
      <c r="K5" s="52"/>
      <c r="L5" s="48"/>
      <c r="M5" s="48"/>
      <c r="N5" s="48"/>
      <c r="O5" s="48"/>
      <c r="P5" s="48"/>
      <c r="Q5" s="48"/>
    </row>
    <row r="6" spans="1:17" ht="12.75">
      <c r="A6" s="49" t="s">
        <v>89</v>
      </c>
      <c r="B6" s="53"/>
      <c r="C6" s="67" t="s">
        <v>123</v>
      </c>
      <c r="D6" s="50"/>
      <c r="E6" s="48"/>
      <c r="F6" s="48"/>
      <c r="G6" s="48"/>
      <c r="H6" s="48"/>
      <c r="I6" s="48"/>
      <c r="J6" s="55" t="s">
        <v>89</v>
      </c>
      <c r="K6" s="53"/>
      <c r="L6" s="67" t="s">
        <v>123</v>
      </c>
      <c r="M6" s="50"/>
      <c r="N6" s="48"/>
      <c r="O6" s="48"/>
      <c r="P6" s="48"/>
      <c r="Q6" s="48"/>
    </row>
    <row r="7" spans="1:17" ht="12.75">
      <c r="A7" s="140" t="s">
        <v>102</v>
      </c>
      <c r="B7" s="53"/>
      <c r="C7" s="49"/>
      <c r="D7" s="52"/>
      <c r="E7" s="48"/>
      <c r="F7" s="48"/>
      <c r="G7" s="48"/>
      <c r="H7" s="48"/>
      <c r="I7" s="48"/>
      <c r="J7" s="140" t="s">
        <v>111</v>
      </c>
      <c r="K7" s="53"/>
      <c r="L7" s="49"/>
      <c r="M7" s="52"/>
      <c r="N7" s="48"/>
      <c r="O7" s="48"/>
      <c r="P7" s="48"/>
      <c r="Q7" s="48"/>
    </row>
    <row r="8" spans="1:17" ht="12.75">
      <c r="A8" s="56"/>
      <c r="B8" s="57"/>
      <c r="C8" s="48"/>
      <c r="D8" s="53"/>
      <c r="E8" s="48"/>
      <c r="F8" s="48"/>
      <c r="G8" s="48"/>
      <c r="H8" s="48"/>
      <c r="I8" s="48"/>
      <c r="J8" s="56"/>
      <c r="K8" s="57"/>
      <c r="L8" s="48"/>
      <c r="M8" s="53"/>
      <c r="N8" s="48"/>
      <c r="O8" s="48"/>
      <c r="P8" s="48"/>
      <c r="Q8" s="48"/>
    </row>
    <row r="9" spans="1:17" ht="12.75">
      <c r="A9" s="51" t="str">
        <f>'Mens team standings'!E11</f>
        <v>University of Central Missouri</v>
      </c>
      <c r="B9" s="48"/>
      <c r="C9" s="48"/>
      <c r="D9" s="53"/>
      <c r="E9" s="48"/>
      <c r="F9" s="48"/>
      <c r="G9" s="48"/>
      <c r="H9" s="48"/>
      <c r="I9" s="48"/>
      <c r="J9" s="51" t="str">
        <f>'Womens team standings'!E11</f>
        <v>Central Oklahoma</v>
      </c>
      <c r="K9" s="48"/>
      <c r="L9" s="48"/>
      <c r="M9" s="53"/>
      <c r="N9" s="48"/>
      <c r="O9" s="48"/>
      <c r="P9" s="48"/>
      <c r="Q9" s="48"/>
    </row>
    <row r="10" spans="1:17" ht="12.75">
      <c r="A10" s="48"/>
      <c r="B10" s="48"/>
      <c r="C10" s="140" t="s">
        <v>100</v>
      </c>
      <c r="D10" s="53"/>
      <c r="E10" s="67" t="s">
        <v>123</v>
      </c>
      <c r="F10" s="58"/>
      <c r="G10" s="48"/>
      <c r="H10" s="48"/>
      <c r="I10" s="48"/>
      <c r="J10" s="48"/>
      <c r="K10" s="48"/>
      <c r="L10" s="140" t="s">
        <v>112</v>
      </c>
      <c r="M10" s="53"/>
      <c r="N10" s="67" t="s">
        <v>23</v>
      </c>
      <c r="O10" s="58"/>
      <c r="P10" s="48"/>
      <c r="Q10" s="48"/>
    </row>
    <row r="11" spans="1:17" ht="12.75">
      <c r="A11" s="67" t="str">
        <f>'Mens team standings'!E7</f>
        <v>Western Illinois University</v>
      </c>
      <c r="B11" s="50"/>
      <c r="C11" s="48"/>
      <c r="D11" s="53"/>
      <c r="E11" s="59"/>
      <c r="F11" s="60"/>
      <c r="G11" s="48"/>
      <c r="H11" s="48"/>
      <c r="I11" s="48"/>
      <c r="J11" s="67" t="str">
        <f>'Womens team standings'!E7</f>
        <v>Baker University</v>
      </c>
      <c r="K11" s="50"/>
      <c r="L11" s="48"/>
      <c r="M11" s="53"/>
      <c r="N11" s="59"/>
      <c r="O11" s="60"/>
      <c r="P11" s="48"/>
      <c r="Q11" s="48"/>
    </row>
    <row r="12" spans="1:17" ht="12.75">
      <c r="A12" s="61"/>
      <c r="B12" s="52"/>
      <c r="C12" s="48"/>
      <c r="D12" s="53"/>
      <c r="E12" s="62"/>
      <c r="F12" s="53"/>
      <c r="G12" s="48"/>
      <c r="H12" s="48"/>
      <c r="I12" s="48"/>
      <c r="J12" s="61"/>
      <c r="K12" s="52"/>
      <c r="L12" s="48"/>
      <c r="M12" s="53"/>
      <c r="N12" s="62"/>
      <c r="O12" s="53"/>
      <c r="P12" s="48"/>
      <c r="Q12" s="48"/>
    </row>
    <row r="13" spans="1:17" ht="12.75">
      <c r="A13" s="63" t="s">
        <v>90</v>
      </c>
      <c r="B13" s="53"/>
      <c r="C13" s="67" t="s">
        <v>24</v>
      </c>
      <c r="D13" s="64"/>
      <c r="E13" s="62"/>
      <c r="F13" s="53"/>
      <c r="G13" s="48"/>
      <c r="H13" s="48"/>
      <c r="I13" s="48"/>
      <c r="J13" s="62" t="s">
        <v>90</v>
      </c>
      <c r="K13" s="53"/>
      <c r="L13" s="67" t="s">
        <v>23</v>
      </c>
      <c r="M13" s="64"/>
      <c r="N13" s="62"/>
      <c r="O13" s="53"/>
      <c r="P13" s="48"/>
      <c r="Q13" s="48"/>
    </row>
    <row r="14" spans="1:17" ht="12.75">
      <c r="A14" s="140" t="s">
        <v>103</v>
      </c>
      <c r="B14" s="53"/>
      <c r="C14" s="49"/>
      <c r="D14" s="48"/>
      <c r="E14" s="62"/>
      <c r="F14" s="53"/>
      <c r="G14" s="48"/>
      <c r="H14" s="48"/>
      <c r="I14" s="48"/>
      <c r="J14" s="140" t="s">
        <v>110</v>
      </c>
      <c r="K14" s="53"/>
      <c r="L14" s="49"/>
      <c r="M14" s="48"/>
      <c r="N14" s="62"/>
      <c r="O14" s="53"/>
      <c r="P14" s="48"/>
      <c r="Q14" s="48"/>
    </row>
    <row r="15" spans="1:17" ht="12.75">
      <c r="A15" s="71"/>
      <c r="B15" s="64"/>
      <c r="C15" s="48"/>
      <c r="D15" s="48"/>
      <c r="E15" s="62"/>
      <c r="F15" s="53"/>
      <c r="G15" s="48"/>
      <c r="H15" s="48"/>
      <c r="I15" s="48"/>
      <c r="J15" s="54"/>
      <c r="K15" s="64"/>
      <c r="L15" s="48"/>
      <c r="M15" s="48"/>
      <c r="N15" s="62"/>
      <c r="O15" s="53"/>
      <c r="P15" s="48"/>
      <c r="Q15" s="48"/>
    </row>
    <row r="16" spans="1:17" ht="12.75">
      <c r="A16" s="51" t="str">
        <f>'Mens team standings'!E8</f>
        <v>Morningside College</v>
      </c>
      <c r="B16" s="48"/>
      <c r="C16" s="48"/>
      <c r="D16" s="48"/>
      <c r="E16" s="62"/>
      <c r="F16" s="53"/>
      <c r="G16" s="48"/>
      <c r="H16" s="48"/>
      <c r="I16" s="48"/>
      <c r="J16" s="51" t="str">
        <f>'Womens team standings'!E8</f>
        <v>Iowa Central Community College</v>
      </c>
      <c r="K16" s="48"/>
      <c r="L16" s="48"/>
      <c r="M16" s="48"/>
      <c r="N16" s="62"/>
      <c r="O16" s="53"/>
      <c r="P16" s="48"/>
      <c r="Q16" s="48"/>
    </row>
    <row r="17" spans="1:17" ht="12.75">
      <c r="A17" s="48"/>
      <c r="B17" s="48"/>
      <c r="C17" s="48"/>
      <c r="D17" s="48"/>
      <c r="E17" s="141" t="s">
        <v>354</v>
      </c>
      <c r="F17" s="53"/>
      <c r="G17" s="173" t="s">
        <v>120</v>
      </c>
      <c r="H17" s="174"/>
      <c r="I17" s="48"/>
      <c r="J17" s="48"/>
      <c r="K17" s="48"/>
      <c r="L17" s="48"/>
      <c r="M17" s="48"/>
      <c r="N17" s="141" t="s">
        <v>113</v>
      </c>
      <c r="O17" s="53"/>
      <c r="P17" s="180" t="s">
        <v>118</v>
      </c>
      <c r="Q17" s="181"/>
    </row>
    <row r="18" spans="1:17" ht="12.75">
      <c r="A18" s="67" t="str">
        <f>'Mens team standings'!E6</f>
        <v>Hastings College</v>
      </c>
      <c r="B18" s="50"/>
      <c r="C18" s="48"/>
      <c r="D18" s="48"/>
      <c r="E18" s="62"/>
      <c r="F18" s="53"/>
      <c r="G18" s="175"/>
      <c r="H18" s="176"/>
      <c r="I18" s="48"/>
      <c r="J18" s="67" t="str">
        <f>'Womens team standings'!E6</f>
        <v>West Texas AM</v>
      </c>
      <c r="K18" s="50"/>
      <c r="L18" s="48"/>
      <c r="M18" s="48"/>
      <c r="N18" s="62"/>
      <c r="O18" s="53"/>
      <c r="P18" s="175"/>
      <c r="Q18" s="176"/>
    </row>
    <row r="19" spans="1:17" ht="12.75">
      <c r="A19" s="51"/>
      <c r="B19" s="52"/>
      <c r="C19" s="48"/>
      <c r="D19" s="48"/>
      <c r="E19" s="62"/>
      <c r="F19" s="53"/>
      <c r="G19" s="48"/>
      <c r="H19" s="48"/>
      <c r="I19" s="48"/>
      <c r="J19" s="51"/>
      <c r="K19" s="52"/>
      <c r="L19" s="48"/>
      <c r="M19" s="48"/>
      <c r="N19" s="62"/>
      <c r="O19" s="53"/>
      <c r="P19" s="48"/>
      <c r="Q19" s="48"/>
    </row>
    <row r="20" spans="1:17" ht="12.75">
      <c r="A20" s="49" t="s">
        <v>91</v>
      </c>
      <c r="B20" s="53"/>
      <c r="C20" s="67" t="s">
        <v>35</v>
      </c>
      <c r="D20" s="50"/>
      <c r="E20" s="62"/>
      <c r="F20" s="53"/>
      <c r="G20" s="48"/>
      <c r="H20" s="48"/>
      <c r="I20" s="48"/>
      <c r="J20" s="48" t="s">
        <v>91</v>
      </c>
      <c r="K20" s="53"/>
      <c r="L20" s="67" t="s">
        <v>118</v>
      </c>
      <c r="M20" s="50"/>
      <c r="N20" s="62"/>
      <c r="O20" s="53"/>
      <c r="P20" s="48"/>
      <c r="Q20" s="48"/>
    </row>
    <row r="21" spans="1:17" ht="12.75">
      <c r="A21" s="140" t="s">
        <v>104</v>
      </c>
      <c r="B21" s="53"/>
      <c r="C21" s="49"/>
      <c r="D21" s="52"/>
      <c r="E21" s="62"/>
      <c r="F21" s="53"/>
      <c r="G21" s="48"/>
      <c r="H21" s="48"/>
      <c r="I21" s="48"/>
      <c r="J21" s="140" t="s">
        <v>109</v>
      </c>
      <c r="K21" s="53"/>
      <c r="L21" s="49"/>
      <c r="M21" s="52"/>
      <c r="N21" s="62"/>
      <c r="O21" s="53"/>
      <c r="P21" s="48"/>
      <c r="Q21" s="48"/>
    </row>
    <row r="22" spans="1:17" ht="12.75">
      <c r="A22" s="46"/>
      <c r="B22" s="64"/>
      <c r="C22" s="48"/>
      <c r="D22" s="53"/>
      <c r="E22" s="62"/>
      <c r="F22" s="53"/>
      <c r="G22" s="48"/>
      <c r="H22" s="48"/>
      <c r="I22" s="48"/>
      <c r="J22" s="46"/>
      <c r="K22" s="64"/>
      <c r="L22" s="48"/>
      <c r="M22" s="53"/>
      <c r="N22" s="62"/>
      <c r="O22" s="53"/>
      <c r="P22" s="48"/>
      <c r="Q22" s="48"/>
    </row>
    <row r="23" spans="1:17" ht="12.75">
      <c r="A23" s="51" t="str">
        <f>'Mens team standings'!E9</f>
        <v>West Texas AM</v>
      </c>
      <c r="B23" s="48"/>
      <c r="C23" s="48"/>
      <c r="D23" s="53"/>
      <c r="E23" s="62"/>
      <c r="F23" s="53"/>
      <c r="G23" s="48"/>
      <c r="H23" s="48"/>
      <c r="I23" s="48"/>
      <c r="J23" s="51" t="str">
        <f>'Womens team standings'!E9</f>
        <v>Ottawa University</v>
      </c>
      <c r="K23" s="48"/>
      <c r="L23" s="48"/>
      <c r="M23" s="53"/>
      <c r="N23" s="62"/>
      <c r="O23" s="53"/>
      <c r="P23" s="48"/>
      <c r="Q23" s="48"/>
    </row>
    <row r="24" spans="1:17" ht="12.75">
      <c r="A24" s="48"/>
      <c r="B24" s="48"/>
      <c r="C24" s="140" t="s">
        <v>101</v>
      </c>
      <c r="D24" s="53"/>
      <c r="E24" s="67" t="s">
        <v>120</v>
      </c>
      <c r="F24" s="65"/>
      <c r="G24" s="48"/>
      <c r="H24" s="48"/>
      <c r="I24" s="48"/>
      <c r="J24" s="48"/>
      <c r="K24" s="48"/>
      <c r="L24" s="49" t="s">
        <v>111</v>
      </c>
      <c r="M24" s="53"/>
      <c r="N24" s="67" t="s">
        <v>118</v>
      </c>
      <c r="O24" s="65"/>
      <c r="P24" s="48"/>
      <c r="Q24" s="48"/>
    </row>
    <row r="25" spans="1:17" ht="12.75">
      <c r="A25" s="67" t="str">
        <f>'Mens team standings'!E5</f>
        <v>University of Nebraska</v>
      </c>
      <c r="B25" s="50"/>
      <c r="C25" s="48"/>
      <c r="D25" s="53"/>
      <c r="E25" s="59"/>
      <c r="F25" s="66"/>
      <c r="G25" s="48"/>
      <c r="H25" s="48"/>
      <c r="I25" s="48"/>
      <c r="J25" s="67" t="str">
        <f>'Womens team standings'!E5</f>
        <v>Hastings College</v>
      </c>
      <c r="K25" s="50"/>
      <c r="L25" s="48"/>
      <c r="M25" s="53"/>
      <c r="N25" s="59"/>
      <c r="O25" s="66"/>
      <c r="P25" s="48"/>
      <c r="Q25" s="48"/>
    </row>
    <row r="26" spans="1:17" ht="12.75">
      <c r="A26" s="61"/>
      <c r="B26" s="52"/>
      <c r="C26" s="48"/>
      <c r="D26" s="53"/>
      <c r="E26" s="48"/>
      <c r="F26" s="48"/>
      <c r="G26" s="48"/>
      <c r="H26" s="48"/>
      <c r="I26" s="48"/>
      <c r="J26" s="63"/>
      <c r="K26" s="52"/>
      <c r="L26" s="48"/>
      <c r="M26" s="53"/>
      <c r="N26" s="48"/>
      <c r="O26" s="48"/>
      <c r="P26" s="48"/>
      <c r="Q26" s="48"/>
    </row>
    <row r="27" spans="1:17" ht="12.75">
      <c r="A27" s="63" t="s">
        <v>92</v>
      </c>
      <c r="B27" s="53"/>
      <c r="C27" s="67" t="s">
        <v>120</v>
      </c>
      <c r="D27" s="64"/>
      <c r="E27" s="48"/>
      <c r="F27" s="48"/>
      <c r="G27" s="48"/>
      <c r="H27" s="48"/>
      <c r="I27" s="48"/>
      <c r="J27" s="62" t="s">
        <v>92</v>
      </c>
      <c r="K27" s="53"/>
      <c r="L27" s="67" t="s">
        <v>24</v>
      </c>
      <c r="M27" s="64"/>
      <c r="N27" s="48"/>
      <c r="O27" s="48"/>
      <c r="P27" s="48"/>
      <c r="Q27" s="48"/>
    </row>
    <row r="28" spans="1:17" ht="12.75">
      <c r="A28" s="140" t="s">
        <v>105</v>
      </c>
      <c r="B28" s="53"/>
      <c r="C28" s="51"/>
      <c r="D28" s="48"/>
      <c r="E28" s="48"/>
      <c r="F28" s="48"/>
      <c r="G28" s="48"/>
      <c r="H28" s="48"/>
      <c r="I28" s="48"/>
      <c r="J28" s="140" t="s">
        <v>112</v>
      </c>
      <c r="K28" s="53"/>
      <c r="L28" s="51"/>
      <c r="M28" s="48"/>
      <c r="N28" s="48"/>
      <c r="O28" s="48"/>
      <c r="P28" s="48"/>
      <c r="Q28" s="48"/>
    </row>
    <row r="29" spans="1:17" ht="12.75">
      <c r="A29" s="46"/>
      <c r="B29" s="64"/>
      <c r="C29" s="48"/>
      <c r="D29" s="48"/>
      <c r="E29" s="48"/>
      <c r="F29" s="48"/>
      <c r="G29" s="48"/>
      <c r="H29" s="48"/>
      <c r="I29" s="48"/>
      <c r="J29" s="46"/>
      <c r="K29" s="64"/>
      <c r="L29" s="48"/>
      <c r="M29" s="48"/>
      <c r="N29" s="48"/>
      <c r="O29" s="48"/>
      <c r="P29" s="48"/>
      <c r="Q29" s="48"/>
    </row>
    <row r="30" spans="1:17" ht="12.75">
      <c r="A30" s="51" t="str">
        <f>'Mens team standings'!E10</f>
        <v>Iowa Central Community College</v>
      </c>
      <c r="B30" s="48"/>
      <c r="C30" s="48"/>
      <c r="D30" s="48"/>
      <c r="E30" s="48"/>
      <c r="F30" s="48"/>
      <c r="G30" s="48"/>
      <c r="H30" s="48"/>
      <c r="I30" s="48"/>
      <c r="J30" s="51" t="str">
        <f>'Womens team standings'!E10</f>
        <v>Morningside College</v>
      </c>
      <c r="K30" s="48"/>
      <c r="L30" s="48"/>
      <c r="M30" s="48"/>
      <c r="N30" s="48"/>
      <c r="O30" s="48"/>
      <c r="P30" s="48"/>
      <c r="Q30" s="48"/>
    </row>
    <row r="31" spans="1:17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17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2.75">
      <c r="A35" s="67" t="str">
        <f>'Mens team standings'!E21</f>
        <v>Wichita State University JV</v>
      </c>
      <c r="B35" s="50"/>
      <c r="C35" s="48"/>
      <c r="D35" s="48"/>
      <c r="E35" s="48"/>
      <c r="F35" s="48"/>
      <c r="G35" s="48"/>
      <c r="H35" s="48"/>
      <c r="I35" s="48"/>
      <c r="J35" s="67" t="str">
        <f>'Womens team standings'!E21</f>
        <v>Wichita State University JV</v>
      </c>
      <c r="K35" s="50"/>
      <c r="L35" s="48"/>
      <c r="M35" s="48"/>
      <c r="N35" s="48"/>
      <c r="O35" s="48"/>
      <c r="P35" s="48"/>
      <c r="Q35" s="48"/>
    </row>
    <row r="36" spans="1:17" ht="12.75">
      <c r="A36" s="49"/>
      <c r="B36" s="52"/>
      <c r="C36" s="48"/>
      <c r="D36" s="48"/>
      <c r="E36" s="48"/>
      <c r="F36" s="48"/>
      <c r="G36" s="48"/>
      <c r="H36" s="48"/>
      <c r="I36" s="48"/>
      <c r="J36" s="51"/>
      <c r="K36" s="52"/>
      <c r="L36" s="48"/>
      <c r="M36" s="48"/>
      <c r="N36" s="48"/>
      <c r="O36" s="48"/>
      <c r="P36" s="48"/>
      <c r="Q36" s="48"/>
    </row>
    <row r="37" spans="1:17" ht="12.75">
      <c r="A37" s="49" t="s">
        <v>93</v>
      </c>
      <c r="B37" s="53"/>
      <c r="C37" s="67" t="s">
        <v>123</v>
      </c>
      <c r="D37" s="50"/>
      <c r="E37" s="48"/>
      <c r="F37" s="48"/>
      <c r="G37" s="48"/>
      <c r="H37" s="48"/>
      <c r="I37" s="48"/>
      <c r="J37" s="49" t="s">
        <v>93</v>
      </c>
      <c r="K37" s="53"/>
      <c r="L37" s="67" t="s">
        <v>353</v>
      </c>
      <c r="M37" s="50"/>
      <c r="N37" s="48"/>
      <c r="O37" s="48"/>
      <c r="P37" s="48"/>
      <c r="Q37" s="48"/>
    </row>
    <row r="38" spans="1:17" ht="12.75">
      <c r="A38" s="140" t="s">
        <v>97</v>
      </c>
      <c r="B38" s="53"/>
      <c r="C38" s="49"/>
      <c r="D38" s="52"/>
      <c r="E38" s="48"/>
      <c r="F38" s="48"/>
      <c r="G38" s="48"/>
      <c r="H38" s="48"/>
      <c r="I38" s="48"/>
      <c r="J38" s="140" t="s">
        <v>108</v>
      </c>
      <c r="K38" s="53"/>
      <c r="L38" s="49"/>
      <c r="M38" s="52"/>
      <c r="N38" s="48"/>
      <c r="O38" s="48"/>
      <c r="P38" s="48"/>
      <c r="Q38" s="48"/>
    </row>
    <row r="39" spans="1:17" ht="12.75">
      <c r="A39" s="54"/>
      <c r="B39" s="64"/>
      <c r="C39" s="48"/>
      <c r="D39" s="53"/>
      <c r="E39" s="48"/>
      <c r="F39" s="48"/>
      <c r="G39" s="48"/>
      <c r="H39" s="48"/>
      <c r="I39" s="48"/>
      <c r="J39" s="54"/>
      <c r="K39" s="64"/>
      <c r="L39" s="48"/>
      <c r="M39" s="53"/>
      <c r="N39" s="48"/>
      <c r="O39" s="48"/>
      <c r="P39" s="48"/>
      <c r="Q39" s="48"/>
    </row>
    <row r="40" spans="1:17" ht="12.75">
      <c r="A40" s="51" t="str">
        <f>'Mens team standings'!E24</f>
        <v>Morningside College JV</v>
      </c>
      <c r="B40" s="48"/>
      <c r="C40" s="48"/>
      <c r="D40" s="53"/>
      <c r="E40" s="48"/>
      <c r="F40" s="48"/>
      <c r="G40" s="48"/>
      <c r="H40" s="48"/>
      <c r="I40" s="48"/>
      <c r="J40" s="51" t="str">
        <f>'Womens team standings'!E24</f>
        <v>Culver-Stockton College JV</v>
      </c>
      <c r="K40" s="48"/>
      <c r="L40" s="48"/>
      <c r="M40" s="53"/>
      <c r="N40" s="48"/>
      <c r="O40" s="48"/>
      <c r="P40" s="48"/>
      <c r="Q40" s="48"/>
    </row>
    <row r="41" spans="1:17" ht="12.75">
      <c r="A41" s="48"/>
      <c r="B41" s="48"/>
      <c r="C41" s="140" t="s">
        <v>99</v>
      </c>
      <c r="D41" s="53"/>
      <c r="E41" s="173" t="s">
        <v>123</v>
      </c>
      <c r="F41" s="174"/>
      <c r="G41" s="48"/>
      <c r="H41" s="48"/>
      <c r="I41" s="48"/>
      <c r="J41" s="48"/>
      <c r="K41" s="48"/>
      <c r="L41" s="140" t="s">
        <v>106</v>
      </c>
      <c r="M41" s="53"/>
      <c r="N41" s="180" t="s">
        <v>24</v>
      </c>
      <c r="O41" s="181"/>
      <c r="P41" s="48"/>
      <c r="Q41" s="48"/>
    </row>
    <row r="42" spans="1:17" ht="12.75">
      <c r="A42" s="67" t="str">
        <f>'Mens team standings'!E22</f>
        <v>Hastings College JV</v>
      </c>
      <c r="B42" s="50"/>
      <c r="C42" s="48"/>
      <c r="D42" s="53"/>
      <c r="E42" s="175"/>
      <c r="F42" s="176"/>
      <c r="G42" s="48"/>
      <c r="H42" s="48"/>
      <c r="I42" s="48"/>
      <c r="J42" s="67" t="str">
        <f>'Womens team standings'!E22</f>
        <v>Hastings College JV</v>
      </c>
      <c r="K42" s="50"/>
      <c r="L42" s="48"/>
      <c r="M42" s="53"/>
      <c r="N42" s="175"/>
      <c r="O42" s="176"/>
      <c r="P42" s="48"/>
      <c r="Q42" s="48"/>
    </row>
    <row r="43" spans="1:17" ht="12.75">
      <c r="A43" s="63"/>
      <c r="B43" s="52"/>
      <c r="C43" s="48"/>
      <c r="D43" s="53"/>
      <c r="E43" s="48"/>
      <c r="F43" s="48"/>
      <c r="G43" s="48"/>
      <c r="H43" s="48"/>
      <c r="I43" s="48"/>
      <c r="J43" s="63"/>
      <c r="K43" s="52"/>
      <c r="L43" s="48"/>
      <c r="M43" s="53"/>
      <c r="N43" s="48"/>
      <c r="O43" s="48"/>
      <c r="P43" s="48"/>
      <c r="Q43" s="48"/>
    </row>
    <row r="44" spans="1:17" ht="12.75">
      <c r="A44" s="63" t="s">
        <v>94</v>
      </c>
      <c r="B44" s="53"/>
      <c r="C44" s="67" t="s">
        <v>35</v>
      </c>
      <c r="D44" s="64"/>
      <c r="E44" s="48"/>
      <c r="F44" s="48"/>
      <c r="G44" s="48"/>
      <c r="H44" s="48"/>
      <c r="I44" s="48"/>
      <c r="J44" s="63" t="s">
        <v>94</v>
      </c>
      <c r="K44" s="53"/>
      <c r="L44" s="67" t="s">
        <v>24</v>
      </c>
      <c r="M44" s="64"/>
      <c r="N44" s="48"/>
      <c r="O44" s="48"/>
      <c r="P44" s="48"/>
      <c r="Q44" s="48"/>
    </row>
    <row r="45" spans="1:17" ht="12.75">
      <c r="A45" s="49" t="s">
        <v>98</v>
      </c>
      <c r="B45" s="53"/>
      <c r="C45" s="49"/>
      <c r="D45" s="48"/>
      <c r="E45" s="48"/>
      <c r="F45" s="48"/>
      <c r="G45" s="48"/>
      <c r="H45" s="48"/>
      <c r="I45" s="48"/>
      <c r="J45" s="140" t="s">
        <v>107</v>
      </c>
      <c r="K45" s="53"/>
      <c r="L45" s="49"/>
      <c r="M45" s="48"/>
      <c r="N45" s="48"/>
      <c r="O45" s="48"/>
      <c r="P45" s="48"/>
      <c r="Q45" s="48"/>
    </row>
    <row r="46" spans="1:17" ht="12.75">
      <c r="A46" s="54"/>
      <c r="B46" s="64"/>
      <c r="C46" s="48"/>
      <c r="D46" s="48"/>
      <c r="E46" s="48"/>
      <c r="F46" s="48"/>
      <c r="G46" s="48"/>
      <c r="H46" s="48"/>
      <c r="I46" s="48"/>
      <c r="J46" s="54"/>
      <c r="K46" s="64"/>
      <c r="L46" s="48"/>
      <c r="M46" s="48"/>
      <c r="N46" s="48"/>
      <c r="O46" s="48"/>
      <c r="P46" s="48"/>
      <c r="Q46" s="48"/>
    </row>
    <row r="47" spans="1:17" ht="12.75">
      <c r="A47" s="51" t="str">
        <f>'Mens team standings'!E23</f>
        <v>Culver-Stockton College JV</v>
      </c>
      <c r="B47" s="48"/>
      <c r="C47" s="48"/>
      <c r="D47" s="48"/>
      <c r="E47" s="48"/>
      <c r="F47" s="48"/>
      <c r="G47" s="48"/>
      <c r="H47" s="48"/>
      <c r="I47" s="48"/>
      <c r="J47" s="51" t="str">
        <f>'Womens team standings'!E23</f>
        <v>Morningside College JV</v>
      </c>
      <c r="K47" s="48"/>
      <c r="L47" s="48"/>
      <c r="M47" s="48"/>
      <c r="N47" s="48"/>
      <c r="O47" s="48"/>
      <c r="P47" s="48"/>
      <c r="Q47" s="48"/>
    </row>
    <row r="48" spans="1:17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1:17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1:17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</row>
    <row r="52" spans="1:17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</row>
    <row r="55" spans="1:8" ht="15.75">
      <c r="A55" s="40"/>
      <c r="B55" s="40"/>
      <c r="C55" s="7"/>
      <c r="D55" s="7"/>
      <c r="E55" s="7"/>
      <c r="F55" s="7"/>
      <c r="G55" s="7"/>
      <c r="H55" s="7"/>
    </row>
    <row r="56" spans="1:8" ht="12.75">
      <c r="A56" s="7"/>
      <c r="B56" s="7"/>
      <c r="C56" s="7"/>
      <c r="D56" s="7"/>
      <c r="E56" s="7"/>
      <c r="F56" s="7"/>
      <c r="G56" s="7"/>
      <c r="H56" s="7"/>
    </row>
    <row r="57" spans="1:8" ht="12.75">
      <c r="A57" s="7"/>
      <c r="B57" s="7"/>
      <c r="C57" s="7"/>
      <c r="D57" s="7"/>
      <c r="E57" s="7"/>
      <c r="F57" s="7"/>
      <c r="G57" s="7"/>
      <c r="H57" s="7"/>
    </row>
    <row r="58" spans="1:8" ht="12.75">
      <c r="A58" s="42"/>
      <c r="B58" s="7"/>
      <c r="C58" s="7"/>
      <c r="D58" s="7"/>
      <c r="E58" s="7"/>
      <c r="F58" s="7"/>
      <c r="G58" s="7"/>
      <c r="H58" s="7"/>
    </row>
    <row r="59" spans="1:8" ht="12.75">
      <c r="A59" s="8"/>
      <c r="B59" s="7"/>
      <c r="C59" s="7"/>
      <c r="D59" s="7"/>
      <c r="E59" s="7"/>
      <c r="F59" s="7"/>
      <c r="G59" s="7"/>
      <c r="H59" s="7"/>
    </row>
    <row r="60" spans="1:8" ht="12.75">
      <c r="A60" s="7"/>
      <c r="B60" s="7"/>
      <c r="C60" s="41"/>
      <c r="D60" s="7"/>
      <c r="E60" s="7"/>
      <c r="F60" s="7"/>
      <c r="G60" s="7"/>
      <c r="H60" s="7"/>
    </row>
    <row r="61" spans="1:8" ht="12.75">
      <c r="A61" s="7"/>
      <c r="B61" s="7"/>
      <c r="C61" s="6"/>
      <c r="D61" s="7"/>
      <c r="E61" s="7"/>
      <c r="F61" s="7"/>
      <c r="G61" s="7"/>
      <c r="H61" s="7"/>
    </row>
    <row r="62" spans="1:8" ht="12.75">
      <c r="A62" s="178"/>
      <c r="B62" s="178"/>
      <c r="C62" s="7"/>
      <c r="D62" s="7"/>
      <c r="E62" s="7"/>
      <c r="F62" s="7"/>
      <c r="G62" s="7"/>
      <c r="H62" s="7"/>
    </row>
    <row r="63" spans="1:8" ht="12.75">
      <c r="A63" s="6"/>
      <c r="B63" s="7"/>
      <c r="C63" s="7"/>
      <c r="D63" s="7"/>
      <c r="E63" s="7"/>
      <c r="F63" s="7"/>
      <c r="G63" s="7"/>
      <c r="H63" s="7"/>
    </row>
    <row r="64" spans="1:8" ht="12.75">
      <c r="A64" s="7"/>
      <c r="B64" s="7"/>
      <c r="C64" s="7"/>
      <c r="D64" s="7"/>
      <c r="E64" s="41"/>
      <c r="F64" s="43"/>
      <c r="G64" s="7"/>
      <c r="H64" s="7"/>
    </row>
    <row r="65" spans="1:8" ht="12.75">
      <c r="A65" s="42"/>
      <c r="B65" s="7"/>
      <c r="C65" s="7"/>
      <c r="D65" s="7"/>
      <c r="E65" s="44"/>
      <c r="F65" s="45"/>
      <c r="G65" s="7"/>
      <c r="H65" s="7"/>
    </row>
    <row r="66" spans="1:8" ht="12.75">
      <c r="A66" s="8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41"/>
      <c r="D67" s="7"/>
      <c r="E67" s="7"/>
      <c r="F67" s="7"/>
      <c r="G67" s="7"/>
      <c r="H67" s="7"/>
    </row>
    <row r="68" spans="1:8" ht="12.75">
      <c r="A68" s="7"/>
      <c r="B68" s="7"/>
      <c r="C68" s="6"/>
      <c r="D68" s="7"/>
      <c r="E68" s="7"/>
      <c r="F68" s="7"/>
      <c r="G68" s="7"/>
      <c r="H68" s="7"/>
    </row>
    <row r="69" spans="1:8" ht="12.75">
      <c r="A69" s="41"/>
      <c r="B69" s="7"/>
      <c r="C69" s="7"/>
      <c r="D69" s="7"/>
      <c r="E69" s="7"/>
      <c r="F69" s="7"/>
      <c r="G69" s="7"/>
      <c r="H69" s="7"/>
    </row>
    <row r="70" spans="1:8" ht="12.75">
      <c r="A70" s="6"/>
      <c r="B70" s="7"/>
      <c r="C70" s="7"/>
      <c r="D70" s="7"/>
      <c r="E70" s="7"/>
      <c r="F70" s="7"/>
      <c r="G70" s="7"/>
      <c r="H70" s="7"/>
    </row>
    <row r="71" spans="1:8" ht="12.75">
      <c r="A71" s="7"/>
      <c r="B71" s="7"/>
      <c r="C71" s="7"/>
      <c r="D71" s="7"/>
      <c r="E71" s="7"/>
      <c r="F71" s="7"/>
      <c r="G71" s="179"/>
      <c r="H71" s="179"/>
    </row>
    <row r="72" spans="1:8" ht="12.75">
      <c r="A72" s="42"/>
      <c r="B72" s="7"/>
      <c r="C72" s="7"/>
      <c r="D72" s="7"/>
      <c r="E72" s="7"/>
      <c r="F72" s="7"/>
      <c r="G72" s="177"/>
      <c r="H72" s="177"/>
    </row>
    <row r="73" spans="1:8" ht="12.75">
      <c r="A73" s="8"/>
      <c r="B73" s="7"/>
      <c r="C73" s="7"/>
      <c r="D73" s="7"/>
      <c r="E73" s="7"/>
      <c r="F73" s="7"/>
      <c r="G73" s="7"/>
      <c r="H73" s="7"/>
    </row>
    <row r="74" spans="1:8" ht="12.75">
      <c r="A74" s="7"/>
      <c r="B74" s="7"/>
      <c r="C74" s="41"/>
      <c r="D74" s="7"/>
      <c r="E74" s="7"/>
      <c r="F74" s="7"/>
      <c r="G74" s="7"/>
      <c r="H74" s="7"/>
    </row>
    <row r="75" spans="1:8" ht="12.75">
      <c r="A75" s="7"/>
      <c r="B75" s="7"/>
      <c r="C75" s="6"/>
      <c r="D75" s="7"/>
      <c r="E75" s="7"/>
      <c r="F75" s="7"/>
      <c r="G75" s="7"/>
      <c r="H75" s="7"/>
    </row>
    <row r="76" spans="1:8" ht="12.75">
      <c r="A76" s="42"/>
      <c r="B76" s="7"/>
      <c r="C76" s="7"/>
      <c r="D76" s="7"/>
      <c r="E76" s="7"/>
      <c r="F76" s="7"/>
      <c r="G76" s="7"/>
      <c r="H76" s="7"/>
    </row>
    <row r="77" spans="1:8" ht="12.75">
      <c r="A77" s="6"/>
      <c r="B77" s="7"/>
      <c r="C77" s="7"/>
      <c r="D77" s="7"/>
      <c r="E77" s="7"/>
      <c r="F77" s="7"/>
      <c r="G77" s="7"/>
      <c r="H77" s="7"/>
    </row>
    <row r="78" spans="1:8" ht="12.75">
      <c r="A78" s="7"/>
      <c r="B78" s="7"/>
      <c r="C78" s="7"/>
      <c r="D78" s="7"/>
      <c r="E78" s="42"/>
      <c r="F78" s="43"/>
      <c r="G78" s="7"/>
      <c r="H78" s="7"/>
    </row>
    <row r="79" spans="1:8" ht="12.75">
      <c r="A79" s="42"/>
      <c r="B79" s="7"/>
      <c r="C79" s="7"/>
      <c r="D79" s="7"/>
      <c r="E79" s="44"/>
      <c r="F79" s="45"/>
      <c r="G79" s="7"/>
      <c r="H79" s="7"/>
    </row>
    <row r="80" spans="1:8" ht="12.75">
      <c r="A80" s="6"/>
      <c r="B80" s="7"/>
      <c r="C80" s="7"/>
      <c r="D80" s="7"/>
      <c r="E80" s="7"/>
      <c r="F80" s="7"/>
      <c r="G80" s="7"/>
      <c r="H80" s="7"/>
    </row>
    <row r="81" spans="1:8" ht="12.75">
      <c r="A81" s="7"/>
      <c r="B81" s="7"/>
      <c r="C81" s="42"/>
      <c r="D81" s="7"/>
      <c r="E81" s="7"/>
      <c r="F81" s="7"/>
      <c r="G81" s="7"/>
      <c r="H81" s="7"/>
    </row>
    <row r="82" spans="1:8" ht="12.75">
      <c r="A82" s="7"/>
      <c r="B82" s="7"/>
      <c r="C82" s="8"/>
      <c r="D82" s="7"/>
      <c r="E82" s="7"/>
      <c r="F82" s="7"/>
      <c r="G82" s="7"/>
      <c r="H82" s="7"/>
    </row>
    <row r="83" spans="1:8" ht="12.75">
      <c r="A83" s="42"/>
      <c r="B83" s="7"/>
      <c r="C83" s="7"/>
      <c r="D83" s="7"/>
      <c r="E83" s="7"/>
      <c r="F83" s="7"/>
      <c r="G83" s="7"/>
      <c r="H83" s="7"/>
    </row>
    <row r="84" spans="1:8" ht="12.75">
      <c r="A84" s="6"/>
      <c r="B84" s="7"/>
      <c r="C84" s="7"/>
      <c r="D84" s="7"/>
      <c r="E84" s="7"/>
      <c r="F84" s="7"/>
      <c r="G84" s="7"/>
      <c r="H84" s="7"/>
    </row>
    <row r="85" spans="1:8" ht="12.75">
      <c r="A85" s="7"/>
      <c r="B85" s="7"/>
      <c r="C85" s="7"/>
      <c r="D85" s="7"/>
      <c r="E85" s="7"/>
      <c r="F85" s="7"/>
      <c r="G85" s="7"/>
      <c r="H85" s="7"/>
    </row>
    <row r="86" spans="1:8" ht="12.75">
      <c r="A86" s="7"/>
      <c r="B86" s="7"/>
      <c r="C86" s="7"/>
      <c r="D86" s="7"/>
      <c r="E86" s="7"/>
      <c r="F86" s="7"/>
      <c r="G86" s="7"/>
      <c r="H86" s="7"/>
    </row>
    <row r="87" spans="1:8" ht="12.75">
      <c r="A87" s="7"/>
      <c r="B87" s="7"/>
      <c r="C87" s="7"/>
      <c r="D87" s="7"/>
      <c r="E87" s="7"/>
      <c r="F87" s="7"/>
      <c r="G87" s="7"/>
      <c r="H87" s="7"/>
    </row>
    <row r="88" spans="1:8" ht="12.75">
      <c r="A88" s="7"/>
      <c r="B88" s="7"/>
      <c r="C88" s="7"/>
      <c r="D88" s="7"/>
      <c r="E88" s="7"/>
      <c r="F88" s="7"/>
      <c r="G88" s="7"/>
      <c r="H88" s="7"/>
    </row>
    <row r="89" spans="1:8" ht="12.75">
      <c r="A89" s="41"/>
      <c r="B89" s="7"/>
      <c r="C89" s="7"/>
      <c r="D89" s="7"/>
      <c r="E89" s="7"/>
      <c r="F89" s="7"/>
      <c r="G89" s="7"/>
      <c r="H89" s="7"/>
    </row>
    <row r="90" spans="1:8" ht="12.75">
      <c r="A90" s="6"/>
      <c r="B90" s="7"/>
      <c r="C90" s="7"/>
      <c r="D90" s="7"/>
      <c r="E90" s="7"/>
      <c r="F90" s="7"/>
      <c r="G90" s="7"/>
      <c r="H90" s="7"/>
    </row>
    <row r="91" spans="1:8" ht="12.75">
      <c r="A91" s="7"/>
      <c r="B91" s="7"/>
      <c r="C91" s="41"/>
      <c r="D91" s="7"/>
      <c r="E91" s="7"/>
      <c r="F91" s="7"/>
      <c r="G91" s="7"/>
      <c r="H91" s="7"/>
    </row>
    <row r="92" spans="1:8" ht="12.75">
      <c r="A92" s="7"/>
      <c r="B92" s="7"/>
      <c r="C92" s="6"/>
      <c r="D92" s="7"/>
      <c r="E92" s="7"/>
      <c r="F92" s="7"/>
      <c r="G92" s="7"/>
      <c r="H92" s="7"/>
    </row>
    <row r="93" spans="1:8" ht="12.75">
      <c r="A93" s="41"/>
      <c r="B93" s="7"/>
      <c r="C93" s="7"/>
      <c r="D93" s="7"/>
      <c r="E93" s="7"/>
      <c r="F93" s="7"/>
      <c r="G93" s="7"/>
      <c r="H93" s="7"/>
    </row>
    <row r="94" spans="1:8" ht="12.75">
      <c r="A94" s="6"/>
      <c r="B94" s="7"/>
      <c r="C94" s="7"/>
      <c r="D94" s="7"/>
      <c r="E94" s="7"/>
      <c r="F94" s="7"/>
      <c r="G94" s="7"/>
      <c r="H94" s="7"/>
    </row>
    <row r="95" spans="1:8" ht="12.75">
      <c r="A95" s="7"/>
      <c r="B95" s="7"/>
      <c r="C95" s="7"/>
      <c r="D95" s="7"/>
      <c r="E95" s="179"/>
      <c r="F95" s="179"/>
      <c r="G95" s="7"/>
      <c r="H95" s="7"/>
    </row>
    <row r="96" spans="1:8" ht="12.75">
      <c r="A96" s="41"/>
      <c r="B96" s="7"/>
      <c r="C96" s="7"/>
      <c r="D96" s="7"/>
      <c r="E96" s="177"/>
      <c r="F96" s="177"/>
      <c r="G96" s="7"/>
      <c r="H96" s="7"/>
    </row>
    <row r="97" spans="1:8" ht="12.75">
      <c r="A97" s="6"/>
      <c r="B97" s="7"/>
      <c r="C97" s="7"/>
      <c r="D97" s="7"/>
      <c r="E97" s="7"/>
      <c r="F97" s="7"/>
      <c r="G97" s="7"/>
      <c r="H97" s="7"/>
    </row>
    <row r="98" spans="1:8" ht="12.75">
      <c r="A98" s="7"/>
      <c r="B98" s="7"/>
      <c r="C98" s="41"/>
      <c r="D98" s="7"/>
      <c r="E98" s="7"/>
      <c r="F98" s="7"/>
      <c r="G98" s="7"/>
      <c r="H98" s="7"/>
    </row>
    <row r="99" spans="1:8" ht="12.75">
      <c r="A99" s="7"/>
      <c r="B99" s="7"/>
      <c r="C99" s="6"/>
      <c r="D99" s="7"/>
      <c r="E99" s="7"/>
      <c r="F99" s="7"/>
      <c r="G99" s="7"/>
      <c r="H99" s="7"/>
    </row>
    <row r="100" spans="1:8" ht="12.75">
      <c r="A100" s="41"/>
      <c r="B100" s="7"/>
      <c r="C100" s="7"/>
      <c r="D100" s="7"/>
      <c r="E100" s="7"/>
      <c r="F100" s="7"/>
      <c r="G100" s="7"/>
      <c r="H100" s="7"/>
    </row>
    <row r="101" ht="12.75">
      <c r="A101" s="26"/>
    </row>
  </sheetData>
  <mergeCells count="13">
    <mergeCell ref="P17:Q17"/>
    <mergeCell ref="P18:Q18"/>
    <mergeCell ref="N41:O41"/>
    <mergeCell ref="N42:O42"/>
    <mergeCell ref="G17:H17"/>
    <mergeCell ref="G18:H18"/>
    <mergeCell ref="E41:F41"/>
    <mergeCell ref="E42:F42"/>
    <mergeCell ref="E96:F96"/>
    <mergeCell ref="A62:B62"/>
    <mergeCell ref="G71:H71"/>
    <mergeCell ref="E95:F95"/>
    <mergeCell ref="G72:H72"/>
  </mergeCells>
  <printOptions/>
  <pageMargins left="0.25" right="0.25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Prather</dc:creator>
  <cp:keywords/>
  <dc:description/>
  <cp:lastModifiedBy>Lawman</cp:lastModifiedBy>
  <cp:lastPrinted>2017-11-05T20:00:45Z</cp:lastPrinted>
  <dcterms:created xsi:type="dcterms:W3CDTF">2011-10-16T20:24:25Z</dcterms:created>
  <dcterms:modified xsi:type="dcterms:W3CDTF">2017-11-08T23:25:52Z</dcterms:modified>
  <cp:category/>
  <cp:version/>
  <cp:contentType/>
  <cp:contentStatus/>
</cp:coreProperties>
</file>